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735" windowHeight="4275" activeTab="0"/>
  </bookViews>
  <sheets>
    <sheet name="BS" sheetId="1" r:id="rId1"/>
    <sheet name="Equity" sheetId="2" r:id="rId2"/>
    <sheet name="INCOME" sheetId="3" r:id="rId3"/>
    <sheet name="Cash" sheetId="4" r:id="rId4"/>
    <sheet name="cashflowa" sheetId="5" r:id="rId5"/>
    <sheet name="Part A3" sheetId="6" r:id="rId6"/>
  </sheets>
  <definedNames>
    <definedName name="_xlnm.Print_Area" localSheetId="0">'BS'!$A$1:$G$64</definedName>
    <definedName name="_xlnm.Print_Area" localSheetId="3">'Cash'!$A$1:$J$45</definedName>
    <definedName name="_xlnm.Print_Area" localSheetId="4">'cashflowa'!$A$1:$AF$93</definedName>
    <definedName name="_xlnm.Print_Area" localSheetId="2">'INCOME'!$A$1:$E$51</definedName>
    <definedName name="_xlnm.Print_Titles" localSheetId="4">'cashflowa'!$A:$G</definedName>
    <definedName name="Z_648D51F4_944E_4F4B_9CBA_0AB3ACAFD388_.wvu.PrintArea" localSheetId="3" hidden="1">'Cash'!$A$1:$H$45</definedName>
    <definedName name="Z_648D51F4_944E_4F4B_9CBA_0AB3ACAFD388_.wvu.PrintArea" localSheetId="4" hidden="1">'cashflowa'!$A$1:$AF$93</definedName>
    <definedName name="Z_648D51F4_944E_4F4B_9CBA_0AB3ACAFD388_.wvu.PrintTitles" localSheetId="4" hidden="1">'cashflowa'!$A:$G</definedName>
    <definedName name="Z_648D51F4_944E_4F4B_9CBA_0AB3ACAFD388_.wvu.Rows" localSheetId="4" hidden="1">'cashflowa'!$10:$12,'cashflowa'!$21:$36,'cashflowa'!$42:$43,'cashflowa'!$54:$55,'cashflowa'!$61:$64,'cashflowa'!$72:$76</definedName>
  </definedNames>
  <calcPr fullCalcOnLoad="1"/>
</workbook>
</file>

<file path=xl/sharedStrings.xml><?xml version="1.0" encoding="utf-8"?>
<sst xmlns="http://schemas.openxmlformats.org/spreadsheetml/2006/main" count="391" uniqueCount="264">
  <si>
    <t>DENKO INDUSTRIAL CORPORATION BERHAD</t>
  </si>
  <si>
    <t>As at end of</t>
  </si>
  <si>
    <t>Current Quarter</t>
  </si>
  <si>
    <t>RM'000</t>
  </si>
  <si>
    <t>Current Assets</t>
  </si>
  <si>
    <t>Inventories</t>
  </si>
  <si>
    <t>Current Liabilities</t>
  </si>
  <si>
    <t>Short term borrowings</t>
  </si>
  <si>
    <t>Net Current Liabilities</t>
  </si>
  <si>
    <t>Shareholders' Funds</t>
  </si>
  <si>
    <t>Reserves</t>
  </si>
  <si>
    <t>Reserve on consolidation</t>
  </si>
  <si>
    <t>Minority Interest</t>
  </si>
  <si>
    <t>Deferred taxation</t>
  </si>
  <si>
    <t>CURRENT YEAR</t>
  </si>
  <si>
    <t>QUARTER</t>
  </si>
  <si>
    <t>PRECEDING YEAR</t>
  </si>
  <si>
    <t>CORRESPONDING</t>
  </si>
  <si>
    <t>TO DATE</t>
  </si>
  <si>
    <t>PERIOD</t>
  </si>
  <si>
    <t>Revenue</t>
  </si>
  <si>
    <t>Finance Cost</t>
  </si>
  <si>
    <t>Basic (based on ordinary</t>
  </si>
  <si>
    <t>Fully diluted (based on</t>
  </si>
  <si>
    <t>ordinary shares-sen)</t>
  </si>
  <si>
    <t>shares-sen)</t>
  </si>
  <si>
    <t>As at preceeding</t>
  </si>
  <si>
    <t>Financial Year End</t>
  </si>
  <si>
    <t>INDIVIDUAL QUARTER</t>
  </si>
  <si>
    <t>CUMULATIVE QUARTER</t>
  </si>
  <si>
    <t xml:space="preserve"> </t>
  </si>
  <si>
    <t>Cost Of Sales</t>
  </si>
  <si>
    <t>Gross Profit</t>
  </si>
  <si>
    <t>Other Operating Income</t>
  </si>
  <si>
    <t>Marketing &amp; Distribution Costs</t>
  </si>
  <si>
    <t>Administration Expenses</t>
  </si>
  <si>
    <t>Taxation</t>
  </si>
  <si>
    <t>Earnings per share :</t>
  </si>
  <si>
    <t>CONDENSED CONSOLIDATED INCOME STATEMENTS</t>
  </si>
  <si>
    <t>Share</t>
  </si>
  <si>
    <t>Capital</t>
  </si>
  <si>
    <t xml:space="preserve">Share </t>
  </si>
  <si>
    <t>Premium</t>
  </si>
  <si>
    <t xml:space="preserve">Revaluation </t>
  </si>
  <si>
    <t>Reserve on</t>
  </si>
  <si>
    <t>Consolidation</t>
  </si>
  <si>
    <t>Accumulated</t>
  </si>
  <si>
    <t>Losses</t>
  </si>
  <si>
    <t>Total</t>
  </si>
  <si>
    <t>CONDENSED CONSOLIDATED CASH FLOW STATEMENTS</t>
  </si>
  <si>
    <t>ended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</si>
  <si>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</si>
  <si>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</si>
  <si>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</si>
  <si>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</si>
  <si>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</si>
  <si>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</si>
  <si>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 xml:space="preserve">   -Equity investments</t>
  </si>
  <si>
    <t xml:space="preserve">   -Other investments</t>
  </si>
  <si>
    <t xml:space="preserve">   -Transactions with owners as owners</t>
  </si>
  <si>
    <t xml:space="preserve">   -Bank borrowings</t>
  </si>
  <si>
    <t xml:space="preserve">   -Debt securities issued</t>
  </si>
  <si>
    <t>Net Change in Cash &amp; Cash Equivalents</t>
  </si>
  <si>
    <t>Adjustment for investing and financing items not</t>
  </si>
  <si>
    <t xml:space="preserve">    involving movement of cash and cash equivalents</t>
  </si>
  <si>
    <t>Operating activities</t>
  </si>
  <si>
    <t>Income tax paid</t>
  </si>
  <si>
    <t>CONDENSED CONSOLIDATED BALANCE SHEET</t>
  </si>
  <si>
    <t>31/03/2004</t>
  </si>
  <si>
    <t>Other investment</t>
  </si>
  <si>
    <t>RCSLS</t>
  </si>
  <si>
    <t>ICPS</t>
  </si>
  <si>
    <t>ICULS</t>
  </si>
  <si>
    <t>RCSLS (Equity component)</t>
  </si>
  <si>
    <t>Trade receivables</t>
  </si>
  <si>
    <t>Tax recoverable</t>
  </si>
  <si>
    <t>Trade payables</t>
  </si>
  <si>
    <t>Balance as at 31/03/03</t>
  </si>
  <si>
    <t xml:space="preserve">Equity </t>
  </si>
  <si>
    <t>of RCSLS</t>
  </si>
  <si>
    <t>Irredeemable</t>
  </si>
  <si>
    <t xml:space="preserve">Convertible </t>
  </si>
  <si>
    <t xml:space="preserve">Component </t>
  </si>
  <si>
    <t xml:space="preserve">Preference </t>
  </si>
  <si>
    <t>Shares</t>
  </si>
  <si>
    <t xml:space="preserve">Unsecured </t>
  </si>
  <si>
    <t xml:space="preserve">Loan Stock </t>
  </si>
  <si>
    <t>Balance as at 31/03/2004</t>
  </si>
  <si>
    <t xml:space="preserve">Cash &amp; Cash Equivalents at beginning of period </t>
  </si>
  <si>
    <t xml:space="preserve">Cash &amp; Cash Equivalents at end of period </t>
  </si>
  <si>
    <t xml:space="preserve">Net Assets </t>
  </si>
  <si>
    <t>Net tangibles assets per share (RM)</t>
  </si>
  <si>
    <t>Hire purchase creditors</t>
  </si>
  <si>
    <t>Share capital</t>
  </si>
  <si>
    <t>Share premium</t>
  </si>
  <si>
    <t>Revaluation reserve</t>
  </si>
  <si>
    <t>Long term borrowings</t>
  </si>
  <si>
    <t xml:space="preserve">Other </t>
  </si>
  <si>
    <t xml:space="preserve">Fixed </t>
  </si>
  <si>
    <t>Stocks &amp;</t>
  </si>
  <si>
    <t>Tax</t>
  </si>
  <si>
    <t xml:space="preserve">Short term </t>
  </si>
  <si>
    <t>Cash &amp;</t>
  </si>
  <si>
    <t>Deferred</t>
  </si>
  <si>
    <t>Unapp.</t>
  </si>
  <si>
    <t>deposit</t>
  </si>
  <si>
    <t>WIP</t>
  </si>
  <si>
    <t>Debtors</t>
  </si>
  <si>
    <t>Bank</t>
  </si>
  <si>
    <t>Creditors</t>
  </si>
  <si>
    <t>borrowing</t>
  </si>
  <si>
    <t>on consol</t>
  </si>
  <si>
    <t>taxation</t>
  </si>
  <si>
    <t>premium</t>
  </si>
  <si>
    <t>capital</t>
  </si>
  <si>
    <t>profit</t>
  </si>
  <si>
    <t>Reserve</t>
  </si>
  <si>
    <t>30/6/04</t>
  </si>
  <si>
    <t>RM</t>
  </si>
  <si>
    <t xml:space="preserve">L &amp; D transferred to stock </t>
  </si>
  <si>
    <t>Minority interest</t>
  </si>
  <si>
    <t>Transfer of FA from construction in progress</t>
  </si>
  <si>
    <t>1. Cashflow from operating activities</t>
  </si>
  <si>
    <t xml:space="preserve">Profit before tax </t>
  </si>
  <si>
    <t xml:space="preserve">Interest expenses </t>
  </si>
  <si>
    <t xml:space="preserve">Depreciation </t>
  </si>
  <si>
    <t xml:space="preserve">   development expenditure </t>
  </si>
  <si>
    <t>Bad debt w/o</t>
  </si>
  <si>
    <t>Amortisation of goodwill</t>
  </si>
  <si>
    <t>Amortisation of heavy repair</t>
  </si>
  <si>
    <t>Amortisation of system development</t>
  </si>
  <si>
    <t>Provision for restoration cost</t>
  </si>
  <si>
    <t>PPE W/O</t>
  </si>
  <si>
    <t>Unrealised gain on foreign exchange</t>
  </si>
  <si>
    <t>Deferred expenditure w/o</t>
  </si>
  <si>
    <t xml:space="preserve">Dividend income </t>
  </si>
  <si>
    <t xml:space="preserve">Interest income </t>
  </si>
  <si>
    <t>Gain recognised reversed</t>
  </si>
  <si>
    <t xml:space="preserve">Gain on disposal of Ulu Klang </t>
  </si>
  <si>
    <t>Gain on disposal of PPE</t>
  </si>
  <si>
    <t xml:space="preserve">Share of result of associate </t>
  </si>
  <si>
    <t xml:space="preserve">Overcapitalised in prior year </t>
  </si>
  <si>
    <t>Operating profit before working capital changes</t>
  </si>
  <si>
    <t>Cash generated from operations</t>
  </si>
  <si>
    <t>Net cash from operating activities</t>
  </si>
  <si>
    <t>2.  Cashflow from investing activities</t>
  </si>
  <si>
    <t>Purchase of investment</t>
  </si>
  <si>
    <t>Purchase of fixed assets</t>
  </si>
  <si>
    <t>Placement pf fixed deposit</t>
  </si>
  <si>
    <t>Proceed from disposal of fixed asset</t>
  </si>
  <si>
    <t>Proceeds from disposal of investment</t>
  </si>
  <si>
    <t>Construction in progress</t>
  </si>
  <si>
    <t>Additional of investment in associate</t>
  </si>
  <si>
    <t>Net cash used in investing activities</t>
  </si>
  <si>
    <t>3.  Cashflow from financing activities</t>
  </si>
  <si>
    <t>Repayment of term loan</t>
  </si>
  <si>
    <t>Drawdown of Short term borrowing</t>
  </si>
  <si>
    <t xml:space="preserve">Repayment of Short term borrowing </t>
  </si>
  <si>
    <t>Repayment of   synicated term loan</t>
  </si>
  <si>
    <t>Dividend paid</t>
  </si>
  <si>
    <t>Drawdown of term loan</t>
  </si>
  <si>
    <t>Net cash from financing activities</t>
  </si>
  <si>
    <t>Net increase in cash &amp; cash equiv</t>
  </si>
  <si>
    <t>Cash and cash equiv at 1 Jan</t>
  </si>
  <si>
    <t>Cash and cash equiv at 31 December</t>
  </si>
  <si>
    <t>Cash and cash equiv at the end of the financial</t>
  </si>
  <si>
    <t>year comprised :</t>
  </si>
  <si>
    <t xml:space="preserve">Cash and bank </t>
  </si>
  <si>
    <t xml:space="preserve">Unrealised gain on foreign exchange </t>
  </si>
  <si>
    <t>OD</t>
  </si>
  <si>
    <t>HP</t>
  </si>
  <si>
    <t xml:space="preserve">Due to </t>
  </si>
  <si>
    <t>Directors</t>
  </si>
  <si>
    <t xml:space="preserve">Reserve </t>
  </si>
  <si>
    <t>LT</t>
  </si>
  <si>
    <t>Adjustment for investing and financing items not involving</t>
  </si>
  <si>
    <t xml:space="preserve">movement of cash and cash equivalent </t>
  </si>
  <si>
    <t xml:space="preserve">Net change in current assets </t>
  </si>
  <si>
    <t xml:space="preserve">Net change in current liabilities </t>
  </si>
  <si>
    <t>Income tax  refund</t>
  </si>
  <si>
    <t xml:space="preserve"> - Other investments</t>
  </si>
  <si>
    <t xml:space="preserve"> - Equity investment </t>
  </si>
  <si>
    <t xml:space="preserve"> - Banks borrowings</t>
  </si>
  <si>
    <t>DICB</t>
  </si>
  <si>
    <t>HLB</t>
  </si>
  <si>
    <t>HLB-M</t>
  </si>
  <si>
    <t>Skiva Hldg</t>
  </si>
  <si>
    <t>Skiva Mktg</t>
  </si>
  <si>
    <t>D. Mktg</t>
  </si>
  <si>
    <t>Oil &amp; Tool</t>
  </si>
  <si>
    <t>Packaging</t>
  </si>
  <si>
    <t>D. Comm</t>
  </si>
  <si>
    <t>D. Dev</t>
  </si>
  <si>
    <t>D. Digital</t>
  </si>
  <si>
    <t>ABF</t>
  </si>
  <si>
    <t>S. Mfg</t>
  </si>
  <si>
    <t>S. Kulim</t>
  </si>
  <si>
    <t>Inner W</t>
  </si>
  <si>
    <t>Skiva SB</t>
  </si>
  <si>
    <t>Super</t>
  </si>
  <si>
    <t>APS</t>
  </si>
  <si>
    <t>Winsheng</t>
  </si>
  <si>
    <t>AMSB</t>
  </si>
  <si>
    <t>LTSSB</t>
  </si>
  <si>
    <t>Eromax</t>
  </si>
  <si>
    <t>PPE</t>
  </si>
  <si>
    <t xml:space="preserve">Addition </t>
  </si>
  <si>
    <t xml:space="preserve">depreciation </t>
  </si>
  <si>
    <t>Int</t>
  </si>
  <si>
    <t>recover</t>
  </si>
  <si>
    <t xml:space="preserve">Tax </t>
  </si>
  <si>
    <t>payables</t>
  </si>
  <si>
    <t>Loss before tax</t>
  </si>
  <si>
    <t>Net cash from/(used in) financing activities</t>
  </si>
  <si>
    <t xml:space="preserve">Bank </t>
  </si>
  <si>
    <t xml:space="preserve">Overdraft </t>
  </si>
  <si>
    <t>30/09/2004</t>
  </si>
  <si>
    <t>30/09/2003</t>
  </si>
  <si>
    <t>30/6/2004</t>
  </si>
  <si>
    <t xml:space="preserve">6 months quarter </t>
  </si>
  <si>
    <t>ended 30 September 2004</t>
  </si>
  <si>
    <t>Balance as at 30/09/2004</t>
  </si>
  <si>
    <t>ended 30 September 2003</t>
  </si>
  <si>
    <t>Balance as at 30/09/2003</t>
  </si>
  <si>
    <t>6 months</t>
  </si>
  <si>
    <t>Profit From Operations</t>
  </si>
  <si>
    <t>(Loss)/Profit Before Taxation</t>
  </si>
  <si>
    <t>(Loss)/Profit After Taxation</t>
  </si>
  <si>
    <t>Net (Loss)/Profit  For The Period</t>
  </si>
  <si>
    <t>30/9/04</t>
  </si>
  <si>
    <t xml:space="preserve">Interest paid </t>
  </si>
  <si>
    <t>Inv</t>
  </si>
  <si>
    <t>Proceed from disposals</t>
  </si>
  <si>
    <t>The Condensed Consolidated Income Statements should be read in conjunction with the Annual Financial Report for the Year Ended</t>
  </si>
  <si>
    <t>31 March 2004.</t>
  </si>
  <si>
    <t>Accumulated losses</t>
  </si>
  <si>
    <t xml:space="preserve">Part A3 :  ADDITIONAL INFORMATION </t>
  </si>
  <si>
    <t>Profit/(Loss) From Operations</t>
  </si>
  <si>
    <t xml:space="preserve">Gross interest income </t>
  </si>
  <si>
    <t>Gross interest expense</t>
  </si>
  <si>
    <t>(Company No: 190155-M)</t>
  </si>
  <si>
    <t>QUARTERLY REPORT ON CONSOLIDATED RESULTS FOR THE FINANCIAL QUARTER ENDED</t>
  </si>
  <si>
    <t>THE FICURES HAVE NOT BEEN AUDITED</t>
  </si>
  <si>
    <t>(Incorporated In Malaysia)</t>
  </si>
  <si>
    <t>CONDENSED CONSOLIDATED STATEMENT OF CHANGES IN EQUITY</t>
  </si>
  <si>
    <t>FOR SIX MONTH ENDED 31 SEPTEMBER 2004</t>
  </si>
  <si>
    <t>30 SEPTEMBER 2004</t>
  </si>
  <si>
    <t>FOR SIX MONTH ENDED 30 SEPTEMBER 2003</t>
  </si>
  <si>
    <t>The Condensed Statement of Changes in Equity should be read in conjunction with the Annual Financial Report for the Year Ended 31 March 2004</t>
  </si>
  <si>
    <t>periods</t>
  </si>
  <si>
    <t xml:space="preserve">Movements during the </t>
  </si>
  <si>
    <t>Other payables and accruals</t>
  </si>
  <si>
    <t>Other receivables, deposits &amp; prepayments</t>
  </si>
  <si>
    <t>Fixed deposits with licensed banks</t>
  </si>
  <si>
    <t>Cash and bank balances</t>
  </si>
  <si>
    <t>Amounts owing to directors</t>
  </si>
  <si>
    <t>Bank overdrafts</t>
  </si>
  <si>
    <t>Property, plant and equipment</t>
  </si>
  <si>
    <t>(Unaudited)</t>
  </si>
  <si>
    <t>(Audited)</t>
  </si>
  <si>
    <t>The Condensed Consolidated Balance Sheet should be read in  conjunction  with  the  Annual Financial</t>
  </si>
  <si>
    <t>Report for the Year Ended 31 March 2004.</t>
  </si>
  <si>
    <t>The Condensed Cash Flow Statements should be read in conjunction with the Annual  Financial  Report for</t>
  </si>
  <si>
    <t>the Year Ended 31 March 2004.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</si>
</sst>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\$#,##0.00;\(\$#,##0.00\)"/>
    <numFmt numFmtId="167" formatCode="\$#,##0;\(\$#,##0\)"/>
    <numFmt numFmtId="168" formatCode="#,##0;\(#,##0\)"/>
    <numFmt numFmtId="169" formatCode="#,##0\ ;\(#,##0\);&quot;-&quot;"/>
    <numFmt numFmtId="170" formatCode="_(* #,##0.0_);_(* \(#,##0.0\);_(* &quot;-&quot;??_);_(@_)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_(* #,##0.000_);_(* \(#,##0.000\);_(* &quot;-&quot;??_);_(@_)"/>
    <numFmt numFmtId="180" formatCode="_(* #,##0.00000_);_(* \(#,##0.00000\);_(* &quot;-&quot;??_);_(@_)"/>
    <numFmt numFmtId="181" formatCode="#\ ??/100"/>
    <numFmt numFmtId="182" formatCode="00000"/>
  </numFmts>
  <fonts count="2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0">
      <alignment/>
      <protection/>
    </xf>
    <xf numFmtId="0" fontId="3" fillId="0" borderId="0" applyProtection="0">
      <alignment/>
    </xf>
    <xf numFmtId="167" fontId="1" fillId="0" borderId="0">
      <alignment/>
      <protection/>
    </xf>
    <xf numFmtId="2" fontId="3" fillId="0" borderId="0" applyProtection="0">
      <alignment/>
    </xf>
    <xf numFmtId="0" fontId="4" fillId="0" borderId="0" applyNumberFormat="0" applyFill="0" applyBorder="0" applyAlignment="0" applyProtection="0"/>
    <xf numFmtId="0" fontId="5" fillId="0" borderId="0" applyProtection="0">
      <alignment/>
    </xf>
    <xf numFmtId="0" fontId="6" fillId="0" borderId="0" applyProtection="0">
      <alignment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1" applyProtection="0">
      <alignment/>
    </xf>
  </cellStyleXfs>
  <cellXfs count="179">
    <xf numFmtId="0" fontId="0" fillId="0" borderId="0" xfId="0" applyAlignment="1">
      <alignment/>
    </xf>
    <xf numFmtId="37" fontId="8" fillId="0" borderId="0" xfId="0" applyNumberFormat="1" applyFont="1" applyFill="1" applyAlignment="1">
      <alignment horizontal="left"/>
    </xf>
    <xf numFmtId="37" fontId="8" fillId="0" borderId="0" xfId="0" applyNumberFormat="1" applyFont="1" applyFill="1" applyAlignment="1">
      <alignment horizontal="center"/>
    </xf>
    <xf numFmtId="37" fontId="8" fillId="0" borderId="0" xfId="0" applyNumberFormat="1" applyFont="1" applyFill="1" applyAlignment="1">
      <alignment horizontal="right"/>
    </xf>
    <xf numFmtId="37" fontId="9" fillId="0" borderId="0" xfId="0" applyNumberFormat="1" applyFont="1" applyFill="1" applyAlignment="1">
      <alignment/>
    </xf>
    <xf numFmtId="37" fontId="8" fillId="0" borderId="2" xfId="0" applyNumberFormat="1" applyFont="1" applyFill="1" applyBorder="1" applyAlignment="1">
      <alignment horizontal="left"/>
    </xf>
    <xf numFmtId="37" fontId="8" fillId="0" borderId="3" xfId="0" applyNumberFormat="1" applyFont="1" applyFill="1" applyBorder="1" applyAlignment="1">
      <alignment horizontal="center"/>
    </xf>
    <xf numFmtId="37" fontId="8" fillId="0" borderId="4" xfId="0" applyNumberFormat="1" applyFont="1" applyFill="1" applyBorder="1" applyAlignment="1">
      <alignment horizontal="center"/>
    </xf>
    <xf numFmtId="37" fontId="9" fillId="0" borderId="5" xfId="0" applyNumberFormat="1" applyFont="1" applyFill="1" applyBorder="1" applyAlignment="1">
      <alignment/>
    </xf>
    <xf numFmtId="37" fontId="8" fillId="0" borderId="6" xfId="0" applyNumberFormat="1" applyFont="1" applyFill="1" applyBorder="1" applyAlignment="1">
      <alignment horizontal="center"/>
    </xf>
    <xf numFmtId="37" fontId="9" fillId="0" borderId="3" xfId="0" applyNumberFormat="1" applyFont="1" applyFill="1" applyBorder="1" applyAlignment="1">
      <alignment/>
    </xf>
    <xf numFmtId="37" fontId="2" fillId="0" borderId="6" xfId="0" applyNumberFormat="1" applyFont="1" applyFill="1" applyBorder="1" applyAlignment="1">
      <alignment horizontal="center"/>
    </xf>
    <xf numFmtId="37" fontId="8" fillId="0" borderId="7" xfId="0" applyNumberFormat="1" applyFont="1" applyFill="1" applyBorder="1" applyAlignment="1">
      <alignment horizontal="center"/>
    </xf>
    <xf numFmtId="37" fontId="8" fillId="0" borderId="8" xfId="0" applyNumberFormat="1" applyFont="1" applyFill="1" applyBorder="1" applyAlignment="1">
      <alignment horizontal="center"/>
    </xf>
    <xf numFmtId="37" fontId="2" fillId="0" borderId="7" xfId="0" applyNumberFormat="1" applyFont="1" applyFill="1" applyBorder="1" applyAlignment="1">
      <alignment horizontal="center"/>
    </xf>
    <xf numFmtId="37" fontId="10" fillId="0" borderId="0" xfId="0" applyNumberFormat="1" applyFont="1" applyFill="1" applyAlignment="1">
      <alignment horizontal="left"/>
    </xf>
    <xf numFmtId="37" fontId="10" fillId="0" borderId="0" xfId="0" applyNumberFormat="1" applyFont="1" applyFill="1" applyAlignment="1" quotePrefix="1">
      <alignment horizontal="center"/>
    </xf>
    <xf numFmtId="37" fontId="10" fillId="0" borderId="3" xfId="0" applyNumberFormat="1" applyFont="1" applyFill="1" applyBorder="1" applyAlignment="1" quotePrefix="1">
      <alignment/>
    </xf>
    <xf numFmtId="37" fontId="10" fillId="0" borderId="9" xfId="0" applyNumberFormat="1" applyFont="1" applyFill="1" applyBorder="1" applyAlignment="1">
      <alignment/>
    </xf>
    <xf numFmtId="37" fontId="10" fillId="0" borderId="0" xfId="0" applyNumberFormat="1" applyFont="1" applyFill="1" applyBorder="1" applyAlignment="1">
      <alignment/>
    </xf>
    <xf numFmtId="37" fontId="10" fillId="0" borderId="3" xfId="0" applyNumberFormat="1" applyFont="1" applyFill="1" applyBorder="1" applyAlignment="1">
      <alignment/>
    </xf>
    <xf numFmtId="37" fontId="11" fillId="0" borderId="3" xfId="0" applyNumberFormat="1" applyFont="1" applyFill="1" applyBorder="1" applyAlignment="1">
      <alignment/>
    </xf>
    <xf numFmtId="37" fontId="0" fillId="0" borderId="3" xfId="15" applyNumberFormat="1" applyFont="1" applyFill="1" applyBorder="1" applyAlignment="1">
      <alignment/>
    </xf>
    <xf numFmtId="37" fontId="12" fillId="0" borderId="0" xfId="0" applyNumberFormat="1" applyFont="1" applyFill="1" applyAlignment="1">
      <alignment horizontal="right"/>
    </xf>
    <xf numFmtId="37" fontId="0" fillId="0" borderId="0" xfId="0" applyNumberFormat="1" applyFont="1" applyFill="1" applyAlignment="1">
      <alignment/>
    </xf>
    <xf numFmtId="37" fontId="10" fillId="0" borderId="7" xfId="0" applyNumberFormat="1" applyFont="1" applyFill="1" applyBorder="1" applyAlignment="1">
      <alignment/>
    </xf>
    <xf numFmtId="37" fontId="10" fillId="0" borderId="8" xfId="0" applyNumberFormat="1" applyFont="1" applyFill="1" applyBorder="1" applyAlignment="1">
      <alignment/>
    </xf>
    <xf numFmtId="37" fontId="0" fillId="0" borderId="7" xfId="15" applyNumberFormat="1" applyFont="1" applyFill="1" applyBorder="1" applyAlignment="1">
      <alignment/>
    </xf>
    <xf numFmtId="37" fontId="8" fillId="0" borderId="0" xfId="0" applyNumberFormat="1" applyFont="1" applyFill="1" applyBorder="1" applyAlignment="1">
      <alignment horizontal="right"/>
    </xf>
    <xf numFmtId="37" fontId="9" fillId="0" borderId="0" xfId="0" applyNumberFormat="1" applyFont="1" applyFill="1" applyBorder="1" applyAlignment="1">
      <alignment/>
    </xf>
    <xf numFmtId="37" fontId="13" fillId="0" borderId="0" xfId="0" applyNumberFormat="1" applyFont="1" applyFill="1" applyAlignment="1">
      <alignment horizontal="right"/>
    </xf>
    <xf numFmtId="37" fontId="10" fillId="0" borderId="0" xfId="0" applyNumberFormat="1" applyFont="1" applyFill="1" applyAlignment="1">
      <alignment horizontal="right"/>
    </xf>
    <xf numFmtId="37" fontId="10" fillId="0" borderId="0" xfId="0" applyNumberFormat="1" applyFont="1" applyFill="1" applyAlignment="1">
      <alignment horizontal="center"/>
    </xf>
    <xf numFmtId="37" fontId="8" fillId="0" borderId="0" xfId="0" applyNumberFormat="1" applyFont="1" applyFill="1" applyAlignment="1">
      <alignment/>
    </xf>
    <xf numFmtId="37" fontId="14" fillId="0" borderId="0" xfId="0" applyNumberFormat="1" applyFont="1" applyFill="1" applyAlignment="1">
      <alignment horizontal="left"/>
    </xf>
    <xf numFmtId="37" fontId="10" fillId="0" borderId="0" xfId="0" applyNumberFormat="1" applyFont="1" applyFill="1" applyAlignment="1">
      <alignment/>
    </xf>
    <xf numFmtId="37" fontId="10" fillId="0" borderId="10" xfId="0" applyNumberFormat="1" applyFont="1" applyFill="1" applyBorder="1" applyAlignment="1">
      <alignment horizontal="right"/>
    </xf>
    <xf numFmtId="37" fontId="10" fillId="0" borderId="0" xfId="0" applyNumberFormat="1" applyFont="1" applyFill="1" applyBorder="1" applyAlignment="1">
      <alignment horizontal="right"/>
    </xf>
    <xf numFmtId="37" fontId="10" fillId="0" borderId="11" xfId="0" applyNumberFormat="1" applyFont="1" applyFill="1" applyBorder="1" applyAlignment="1">
      <alignment horizontal="right"/>
    </xf>
    <xf numFmtId="37" fontId="8" fillId="0" borderId="0" xfId="0" applyNumberFormat="1" applyFont="1" applyFill="1" applyAlignment="1" quotePrefix="1">
      <alignment horizontal="left"/>
    </xf>
    <xf numFmtId="37" fontId="10" fillId="0" borderId="1" xfId="0" applyNumberFormat="1" applyFont="1" applyFill="1" applyBorder="1" applyAlignment="1">
      <alignment horizontal="right"/>
    </xf>
    <xf numFmtId="37" fontId="8" fillId="0" borderId="4" xfId="0" applyNumberFormat="1" applyFont="1" applyFill="1" applyBorder="1" applyAlignment="1">
      <alignment horizontal="left"/>
    </xf>
    <xf numFmtId="37" fontId="8" fillId="0" borderId="10" xfId="0" applyNumberFormat="1" applyFont="1" applyFill="1" applyBorder="1" applyAlignment="1">
      <alignment/>
    </xf>
    <xf numFmtId="37" fontId="8" fillId="0" borderId="10" xfId="0" applyNumberFormat="1" applyFont="1" applyFill="1" applyBorder="1" applyAlignment="1">
      <alignment horizontal="left"/>
    </xf>
    <xf numFmtId="37" fontId="8" fillId="0" borderId="10" xfId="0" applyNumberFormat="1" applyFont="1" applyFill="1" applyBorder="1" applyAlignment="1">
      <alignment horizontal="center"/>
    </xf>
    <xf numFmtId="37" fontId="15" fillId="0" borderId="10" xfId="0" applyNumberFormat="1" applyFont="1" applyFill="1" applyBorder="1" applyAlignment="1">
      <alignment horizontal="right"/>
    </xf>
    <xf numFmtId="37" fontId="15" fillId="0" borderId="6" xfId="0" applyNumberFormat="1" applyFont="1" applyFill="1" applyBorder="1" applyAlignment="1">
      <alignment horizontal="left"/>
    </xf>
    <xf numFmtId="37" fontId="8" fillId="0" borderId="12" xfId="0" applyNumberFormat="1" applyFont="1" applyFill="1" applyBorder="1" applyAlignment="1">
      <alignment horizontal="left"/>
    </xf>
    <xf numFmtId="37" fontId="8" fillId="0" borderId="0" xfId="0" applyNumberFormat="1" applyFont="1" applyFill="1" applyBorder="1" applyAlignment="1">
      <alignment horizontal="left"/>
    </xf>
    <xf numFmtId="37" fontId="8" fillId="0" borderId="0" xfId="0" applyNumberFormat="1" applyFont="1" applyFill="1" applyBorder="1" applyAlignment="1">
      <alignment horizontal="center"/>
    </xf>
    <xf numFmtId="37" fontId="15" fillId="0" borderId="0" xfId="0" applyNumberFormat="1" applyFont="1" applyFill="1" applyBorder="1" applyAlignment="1">
      <alignment horizontal="right"/>
    </xf>
    <xf numFmtId="37" fontId="15" fillId="0" borderId="9" xfId="0" applyNumberFormat="1" applyFont="1" applyFill="1" applyBorder="1" applyAlignment="1">
      <alignment horizontal="left"/>
    </xf>
    <xf numFmtId="37" fontId="10" fillId="0" borderId="12" xfId="0" applyNumberFormat="1" applyFont="1" applyFill="1" applyBorder="1" applyAlignment="1">
      <alignment horizontal="left"/>
    </xf>
    <xf numFmtId="37" fontId="10" fillId="0" borderId="0" xfId="0" applyNumberFormat="1" applyFont="1" applyFill="1" applyBorder="1" applyAlignment="1">
      <alignment horizontal="left"/>
    </xf>
    <xf numFmtId="37" fontId="10" fillId="0" borderId="0" xfId="15" applyNumberFormat="1" applyFont="1" applyFill="1" applyBorder="1" applyAlignment="1">
      <alignment horizontal="right"/>
    </xf>
    <xf numFmtId="37" fontId="15" fillId="0" borderId="9" xfId="15" applyNumberFormat="1" applyFont="1" applyFill="1" applyBorder="1" applyAlignment="1">
      <alignment horizontal="left"/>
    </xf>
    <xf numFmtId="37" fontId="10" fillId="0" borderId="0" xfId="15" applyNumberFormat="1" applyFont="1" applyFill="1" applyAlignment="1">
      <alignment horizontal="left"/>
    </xf>
    <xf numFmtId="37" fontId="12" fillId="0" borderId="0" xfId="15" applyNumberFormat="1" applyFont="1" applyFill="1" applyAlignment="1">
      <alignment/>
    </xf>
    <xf numFmtId="37" fontId="16" fillId="0" borderId="0" xfId="0" applyNumberFormat="1" applyFont="1" applyFill="1" applyAlignment="1">
      <alignment horizontal="right"/>
    </xf>
    <xf numFmtId="37" fontId="16" fillId="0" borderId="0" xfId="0" applyNumberFormat="1" applyFont="1" applyFill="1" applyAlignment="1">
      <alignment horizontal="left"/>
    </xf>
    <xf numFmtId="37" fontId="15" fillId="0" borderId="0" xfId="15" applyNumberFormat="1" applyFont="1" applyFill="1" applyBorder="1" applyAlignment="1">
      <alignment horizontal="left"/>
    </xf>
    <xf numFmtId="37" fontId="9" fillId="0" borderId="2" xfId="0" applyNumberFormat="1" applyFont="1" applyFill="1" applyBorder="1" applyAlignment="1">
      <alignment/>
    </xf>
    <xf numFmtId="37" fontId="9" fillId="0" borderId="0" xfId="0" applyNumberFormat="1" applyFont="1" applyFill="1" applyAlignment="1">
      <alignment horizontal="center"/>
    </xf>
    <xf numFmtId="37" fontId="0" fillId="0" borderId="2" xfId="0" applyNumberFormat="1" applyFont="1" applyFill="1" applyBorder="1" applyAlignment="1">
      <alignment/>
    </xf>
    <xf numFmtId="37" fontId="8" fillId="0" borderId="0" xfId="0" applyNumberFormat="1" applyFont="1" applyFill="1" applyBorder="1" applyAlignment="1" quotePrefix="1">
      <alignment horizontal="left"/>
    </xf>
    <xf numFmtId="37" fontId="10" fillId="0" borderId="13" xfId="15" applyNumberFormat="1" applyFont="1" applyFill="1" applyBorder="1" applyAlignment="1">
      <alignment horizontal="right"/>
    </xf>
    <xf numFmtId="37" fontId="8" fillId="0" borderId="14" xfId="0" applyNumberFormat="1" applyFont="1" applyFill="1" applyBorder="1" applyAlignment="1">
      <alignment horizontal="left"/>
    </xf>
    <xf numFmtId="37" fontId="8" fillId="0" borderId="2" xfId="0" applyNumberFormat="1" applyFont="1" applyFill="1" applyBorder="1" applyAlignment="1">
      <alignment horizontal="center"/>
    </xf>
    <xf numFmtId="37" fontId="10" fillId="0" borderId="2" xfId="15" applyNumberFormat="1" applyFont="1" applyFill="1" applyBorder="1" applyAlignment="1">
      <alignment horizontal="right"/>
    </xf>
    <xf numFmtId="37" fontId="15" fillId="0" borderId="8" xfId="0" applyNumberFormat="1" applyFont="1" applyFill="1" applyBorder="1" applyAlignment="1">
      <alignment horizontal="left"/>
    </xf>
    <xf numFmtId="37" fontId="16" fillId="0" borderId="0" xfId="0" applyNumberFormat="1" applyFont="1" applyFill="1" applyAlignment="1">
      <alignment/>
    </xf>
    <xf numFmtId="37" fontId="15" fillId="0" borderId="10" xfId="0" applyNumberFormat="1" applyFont="1" applyFill="1" applyBorder="1" applyAlignment="1">
      <alignment horizontal="center"/>
    </xf>
    <xf numFmtId="169" fontId="2" fillId="0" borderId="0" xfId="15" applyNumberFormat="1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164" fontId="0" fillId="0" borderId="0" xfId="15" applyNumberFormat="1" applyFont="1" applyFill="1" applyAlignment="1">
      <alignment/>
    </xf>
    <xf numFmtId="164" fontId="9" fillId="0" borderId="0" xfId="15" applyNumberFormat="1" applyFont="1" applyFill="1" applyAlignment="1">
      <alignment/>
    </xf>
    <xf numFmtId="37" fontId="9" fillId="0" borderId="5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64" fontId="1" fillId="0" borderId="0" xfId="15" applyNumberFormat="1" applyFont="1" applyFill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41" fontId="1" fillId="0" borderId="0" xfId="0" applyNumberFormat="1" applyFont="1" applyFill="1" applyAlignment="1">
      <alignment/>
    </xf>
    <xf numFmtId="41" fontId="1" fillId="0" borderId="0" xfId="15" applyNumberFormat="1" applyFont="1" applyFill="1" applyAlignment="1">
      <alignment horizontal="center"/>
    </xf>
    <xf numFmtId="41" fontId="1" fillId="0" borderId="2" xfId="15" applyNumberFormat="1" applyFont="1" applyFill="1" applyBorder="1" applyAlignment="1">
      <alignment horizontal="center"/>
    </xf>
    <xf numFmtId="41" fontId="1" fillId="0" borderId="0" xfId="15" applyNumberFormat="1" applyFont="1" applyFill="1" applyBorder="1" applyAlignment="1">
      <alignment horizontal="center"/>
    </xf>
    <xf numFmtId="41" fontId="1" fillId="0" borderId="3" xfId="15" applyNumberFormat="1" applyFont="1" applyFill="1" applyBorder="1" applyAlignment="1">
      <alignment horizontal="center"/>
    </xf>
    <xf numFmtId="41" fontId="1" fillId="0" borderId="7" xfId="15" applyNumberFormat="1" applyFont="1" applyFill="1" applyBorder="1" applyAlignment="1">
      <alignment horizontal="center"/>
    </xf>
    <xf numFmtId="41" fontId="1" fillId="0" borderId="5" xfId="15" applyNumberFormat="1" applyFont="1" applyFill="1" applyBorder="1" applyAlignment="1">
      <alignment horizontal="center"/>
    </xf>
    <xf numFmtId="41" fontId="1" fillId="0" borderId="11" xfId="15" applyNumberFormat="1" applyFont="1" applyFill="1" applyBorder="1" applyAlignment="1">
      <alignment horizontal="center"/>
    </xf>
    <xf numFmtId="41" fontId="1" fillId="0" borderId="1" xfId="15" applyNumberFormat="1" applyFont="1" applyFill="1" applyBorder="1" applyAlignment="1">
      <alignment horizontal="center"/>
    </xf>
    <xf numFmtId="164" fontId="1" fillId="0" borderId="0" xfId="15" applyNumberFormat="1" applyFont="1" applyFill="1" applyAlignment="1">
      <alignment/>
    </xf>
    <xf numFmtId="164" fontId="2" fillId="0" borderId="0" xfId="15" applyNumberFormat="1" applyFont="1" applyFill="1" applyAlignment="1">
      <alignment/>
    </xf>
    <xf numFmtId="41" fontId="1" fillId="0" borderId="0" xfId="15" applyNumberFormat="1" applyFont="1" applyFill="1" applyAlignment="1">
      <alignment/>
    </xf>
    <xf numFmtId="41" fontId="1" fillId="0" borderId="10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2" fillId="0" borderId="0" xfId="15" applyNumberFormat="1" applyFont="1" applyFill="1" applyAlignment="1" quotePrefix="1">
      <alignment horizontal="center"/>
    </xf>
    <xf numFmtId="41" fontId="1" fillId="0" borderId="3" xfId="15" applyNumberFormat="1" applyFont="1" applyFill="1" applyBorder="1" applyAlignment="1">
      <alignment/>
    </xf>
    <xf numFmtId="41" fontId="1" fillId="0" borderId="6" xfId="15" applyNumberFormat="1" applyFont="1" applyFill="1" applyBorder="1" applyAlignment="1">
      <alignment/>
    </xf>
    <xf numFmtId="41" fontId="1" fillId="0" borderId="9" xfId="15" applyNumberFormat="1" applyFont="1" applyFill="1" applyBorder="1" applyAlignment="1">
      <alignment/>
    </xf>
    <xf numFmtId="41" fontId="1" fillId="0" borderId="15" xfId="15" applyNumberFormat="1" applyFont="1" applyFill="1" applyBorder="1" applyAlignment="1">
      <alignment/>
    </xf>
    <xf numFmtId="41" fontId="1" fillId="0" borderId="16" xfId="15" applyNumberFormat="1" applyFont="1" applyFill="1" applyBorder="1" applyAlignment="1">
      <alignment/>
    </xf>
    <xf numFmtId="41" fontId="1" fillId="0" borderId="7" xfId="15" applyNumberFormat="1" applyFont="1" applyFill="1" applyBorder="1" applyAlignment="1">
      <alignment/>
    </xf>
    <xf numFmtId="41" fontId="1" fillId="0" borderId="8" xfId="15" applyNumberFormat="1" applyFont="1" applyFill="1" applyBorder="1" applyAlignment="1">
      <alignment/>
    </xf>
    <xf numFmtId="41" fontId="1" fillId="0" borderId="1" xfId="15" applyNumberFormat="1" applyFont="1" applyFill="1" applyBorder="1" applyAlignment="1">
      <alignment/>
    </xf>
    <xf numFmtId="41" fontId="1" fillId="0" borderId="2" xfId="15" applyNumberFormat="1" applyFont="1" applyFill="1" applyBorder="1" applyAlignment="1">
      <alignment/>
    </xf>
    <xf numFmtId="165" fontId="1" fillId="0" borderId="13" xfId="15" applyNumberFormat="1" applyFont="1" applyFill="1" applyBorder="1" applyAlignment="1">
      <alignment/>
    </xf>
    <xf numFmtId="164" fontId="1" fillId="0" borderId="5" xfId="15" applyNumberFormat="1" applyFont="1" applyFill="1" applyBorder="1" applyAlignment="1">
      <alignment horizontal="center"/>
    </xf>
    <xf numFmtId="164" fontId="1" fillId="0" borderId="5" xfId="15" applyNumberFormat="1" applyFont="1" applyFill="1" applyBorder="1" applyAlignment="1" quotePrefix="1">
      <alignment horizontal="center"/>
    </xf>
    <xf numFmtId="164" fontId="1" fillId="0" borderId="5" xfId="15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1" fontId="1" fillId="0" borderId="17" xfId="15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41" fontId="1" fillId="0" borderId="18" xfId="15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41" fontId="1" fillId="0" borderId="11" xfId="15" applyNumberFormat="1" applyFont="1" applyFill="1" applyBorder="1" applyAlignment="1">
      <alignment/>
    </xf>
    <xf numFmtId="41" fontId="1" fillId="0" borderId="19" xfId="15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43" fontId="1" fillId="0" borderId="2" xfId="15" applyNumberFormat="1" applyFont="1" applyFill="1" applyBorder="1" applyAlignment="1">
      <alignment/>
    </xf>
    <xf numFmtId="43" fontId="1" fillId="0" borderId="7" xfId="15" applyNumberFormat="1" applyFont="1" applyFill="1" applyBorder="1" applyAlignment="1">
      <alignment/>
    </xf>
    <xf numFmtId="43" fontId="1" fillId="0" borderId="0" xfId="0" applyNumberFormat="1" applyFont="1" applyFill="1" applyAlignment="1">
      <alignment/>
    </xf>
    <xf numFmtId="43" fontId="1" fillId="0" borderId="8" xfId="15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43" fontId="1" fillId="0" borderId="5" xfId="15" applyNumberFormat="1" applyFont="1" applyFill="1" applyBorder="1" applyAlignment="1">
      <alignment/>
    </xf>
    <xf numFmtId="37" fontId="9" fillId="0" borderId="0" xfId="0" applyNumberFormat="1" applyFont="1" applyFill="1" applyAlignment="1">
      <alignment/>
    </xf>
    <xf numFmtId="41" fontId="17" fillId="0" borderId="0" xfId="15" applyNumberFormat="1" applyFont="1" applyFill="1" applyAlignment="1">
      <alignment horizontal="center"/>
    </xf>
    <xf numFmtId="164" fontId="17" fillId="0" borderId="0" xfId="15" applyNumberFormat="1" applyFont="1" applyFill="1" applyAlignment="1">
      <alignment horizontal="center"/>
    </xf>
    <xf numFmtId="0" fontId="2" fillId="0" borderId="0" xfId="0" applyFont="1" applyAlignment="1">
      <alignment/>
    </xf>
    <xf numFmtId="164" fontId="1" fillId="0" borderId="0" xfId="15" applyNumberFormat="1" applyFont="1" applyAlignment="1">
      <alignment/>
    </xf>
    <xf numFmtId="0" fontId="1" fillId="0" borderId="0" xfId="0" applyFont="1" applyAlignment="1">
      <alignment/>
    </xf>
    <xf numFmtId="41" fontId="1" fillId="0" borderId="0" xfId="15" applyNumberFormat="1" applyFont="1" applyAlignment="1">
      <alignment/>
    </xf>
    <xf numFmtId="0" fontId="2" fillId="0" borderId="15" xfId="0" applyFont="1" applyBorder="1" applyAlignment="1">
      <alignment/>
    </xf>
    <xf numFmtId="41" fontId="1" fillId="0" borderId="15" xfId="15" applyNumberFormat="1" applyFont="1" applyBorder="1" applyAlignment="1">
      <alignment/>
    </xf>
    <xf numFmtId="0" fontId="1" fillId="0" borderId="7" xfId="0" applyFont="1" applyBorder="1" applyAlignment="1">
      <alignment/>
    </xf>
    <xf numFmtId="41" fontId="1" fillId="0" borderId="4" xfId="15" applyNumberFormat="1" applyFont="1" applyBorder="1" applyAlignment="1">
      <alignment/>
    </xf>
    <xf numFmtId="41" fontId="1" fillId="0" borderId="3" xfId="15" applyNumberFormat="1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Fill="1" applyAlignment="1">
      <alignment horizontal="center"/>
    </xf>
    <xf numFmtId="41" fontId="2" fillId="0" borderId="15" xfId="15" applyNumberFormat="1" applyFont="1" applyFill="1" applyBorder="1" applyAlignment="1">
      <alignment/>
    </xf>
    <xf numFmtId="41" fontId="2" fillId="0" borderId="7" xfId="15" applyNumberFormat="1" applyFont="1" applyFill="1" applyBorder="1" applyAlignment="1">
      <alignment/>
    </xf>
    <xf numFmtId="41" fontId="2" fillId="0" borderId="19" xfId="15" applyNumberFormat="1" applyFont="1" applyFill="1" applyBorder="1" applyAlignment="1">
      <alignment/>
    </xf>
    <xf numFmtId="43" fontId="2" fillId="0" borderId="3" xfId="15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164" fontId="2" fillId="0" borderId="3" xfId="15" applyNumberFormat="1" applyFont="1" applyFill="1" applyBorder="1" applyAlignment="1">
      <alignment horizontal="center"/>
    </xf>
    <xf numFmtId="164" fontId="2" fillId="0" borderId="5" xfId="15" applyNumberFormat="1" applyFont="1" applyFill="1" applyBorder="1" applyAlignment="1">
      <alignment horizontal="center"/>
    </xf>
    <xf numFmtId="164" fontId="2" fillId="0" borderId="5" xfId="15" applyNumberFormat="1" applyFont="1" applyFill="1" applyBorder="1" applyAlignment="1" quotePrefix="1">
      <alignment horizontal="center"/>
    </xf>
    <xf numFmtId="164" fontId="2" fillId="0" borderId="7" xfId="15" applyNumberFormat="1" applyFont="1" applyFill="1" applyBorder="1" applyAlignment="1">
      <alignment horizontal="center"/>
    </xf>
    <xf numFmtId="15" fontId="2" fillId="0" borderId="0" xfId="0" applyNumberFormat="1" applyFont="1" applyFill="1" applyAlignment="1" quotePrefix="1">
      <alignment horizontal="center"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13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5" fontId="2" fillId="0" borderId="0" xfId="0" applyNumberFormat="1" applyFont="1" applyFill="1" applyAlignment="1" quotePrefix="1">
      <alignment/>
    </xf>
    <xf numFmtId="41" fontId="2" fillId="0" borderId="0" xfId="15" applyNumberFormat="1" applyFont="1" applyFill="1" applyAlignment="1">
      <alignment/>
    </xf>
    <xf numFmtId="41" fontId="2" fillId="0" borderId="0" xfId="15" applyNumberFormat="1" applyFont="1" applyFill="1" applyAlignment="1">
      <alignment/>
    </xf>
    <xf numFmtId="41" fontId="2" fillId="0" borderId="5" xfId="15" applyNumberFormat="1" applyFont="1" applyFill="1" applyBorder="1" applyAlignment="1">
      <alignment/>
    </xf>
    <xf numFmtId="41" fontId="2" fillId="0" borderId="1" xfId="15" applyNumberFormat="1" applyFont="1" applyFill="1" applyBorder="1" applyAlignment="1">
      <alignment/>
    </xf>
    <xf numFmtId="41" fontId="2" fillId="0" borderId="2" xfId="15" applyNumberFormat="1" applyFont="1" applyFill="1" applyBorder="1" applyAlignment="1">
      <alignment/>
    </xf>
    <xf numFmtId="165" fontId="2" fillId="0" borderId="13" xfId="15" applyNumberFormat="1" applyFont="1" applyFill="1" applyBorder="1" applyAlignment="1">
      <alignment/>
    </xf>
    <xf numFmtId="0" fontId="18" fillId="0" borderId="0" xfId="0" applyFont="1" applyFill="1" applyAlignment="1">
      <alignment/>
    </xf>
    <xf numFmtId="41" fontId="19" fillId="0" borderId="0" xfId="15" applyNumberFormat="1" applyFont="1" applyFill="1" applyAlignment="1">
      <alignment horizontal="center"/>
    </xf>
    <xf numFmtId="41" fontId="19" fillId="0" borderId="2" xfId="15" applyNumberFormat="1" applyFont="1" applyFill="1" applyBorder="1" applyAlignment="1">
      <alignment horizontal="center"/>
    </xf>
    <xf numFmtId="41" fontId="19" fillId="0" borderId="0" xfId="15" applyNumberFormat="1" applyFont="1" applyFill="1" applyBorder="1" applyAlignment="1">
      <alignment horizontal="center"/>
    </xf>
    <xf numFmtId="41" fontId="19" fillId="0" borderId="3" xfId="15" applyNumberFormat="1" applyFont="1" applyFill="1" applyBorder="1" applyAlignment="1">
      <alignment horizontal="center"/>
    </xf>
    <xf numFmtId="41" fontId="19" fillId="0" borderId="7" xfId="15" applyNumberFormat="1" applyFont="1" applyFill="1" applyBorder="1" applyAlignment="1">
      <alignment horizontal="center"/>
    </xf>
    <xf numFmtId="41" fontId="19" fillId="0" borderId="5" xfId="15" applyNumberFormat="1" applyFont="1" applyFill="1" applyBorder="1" applyAlignment="1">
      <alignment horizontal="center"/>
    </xf>
    <xf numFmtId="41" fontId="19" fillId="0" borderId="11" xfId="15" applyNumberFormat="1" applyFont="1" applyFill="1" applyBorder="1" applyAlignment="1">
      <alignment horizontal="center"/>
    </xf>
    <xf numFmtId="41" fontId="19" fillId="0" borderId="1" xfId="15" applyNumberFormat="1" applyFont="1" applyFill="1" applyBorder="1" applyAlignment="1">
      <alignment horizontal="center"/>
    </xf>
    <xf numFmtId="164" fontId="2" fillId="0" borderId="3" xfId="15" applyNumberFormat="1" applyFont="1" applyBorder="1" applyAlignment="1">
      <alignment horizontal="center"/>
    </xf>
    <xf numFmtId="164" fontId="2" fillId="0" borderId="5" xfId="15" applyNumberFormat="1" applyFont="1" applyBorder="1" applyAlignment="1">
      <alignment horizontal="center"/>
    </xf>
    <xf numFmtId="164" fontId="2" fillId="0" borderId="5" xfId="15" applyNumberFormat="1" applyFont="1" applyBorder="1" applyAlignment="1" quotePrefix="1">
      <alignment horizontal="center"/>
    </xf>
    <xf numFmtId="164" fontId="2" fillId="0" borderId="5" xfId="15" applyNumberFormat="1" applyFont="1" applyBorder="1" applyAlignment="1">
      <alignment/>
    </xf>
    <xf numFmtId="164" fontId="2" fillId="0" borderId="7" xfId="15" applyNumberFormat="1" applyFont="1" applyBorder="1" applyAlignment="1">
      <alignment horizontal="center"/>
    </xf>
    <xf numFmtId="41" fontId="2" fillId="0" borderId="15" xfId="15" applyNumberFormat="1" applyFont="1" applyBorder="1" applyAlignment="1">
      <alignment/>
    </xf>
    <xf numFmtId="41" fontId="2" fillId="0" borderId="3" xfId="15" applyNumberFormat="1" applyFont="1" applyBorder="1" applyAlignment="1">
      <alignment/>
    </xf>
    <xf numFmtId="164" fontId="2" fillId="0" borderId="20" xfId="15" applyNumberFormat="1" applyFont="1" applyFill="1" applyBorder="1" applyAlignment="1">
      <alignment horizontal="center"/>
    </xf>
    <xf numFmtId="164" fontId="2" fillId="0" borderId="16" xfId="15" applyNumberFormat="1" applyFont="1" applyFill="1" applyBorder="1" applyAlignment="1">
      <alignment horizontal="center"/>
    </xf>
    <xf numFmtId="164" fontId="2" fillId="0" borderId="20" xfId="15" applyNumberFormat="1" applyFont="1" applyBorder="1" applyAlignment="1">
      <alignment horizontal="center"/>
    </xf>
    <xf numFmtId="164" fontId="2" fillId="0" borderId="16" xfId="15" applyNumberFormat="1" applyFont="1" applyBorder="1" applyAlignment="1">
      <alignment horizontal="center"/>
    </xf>
  </cellXfs>
  <cellStyles count="16">
    <cellStyle name="Normal" xfId="0"/>
    <cellStyle name="Comma" xfId="15"/>
    <cellStyle name="Comma [0]" xfId="16"/>
    <cellStyle name="comma zerodec" xfId="17"/>
    <cellStyle name="Currency" xfId="18"/>
    <cellStyle name="Currency [0]" xfId="19"/>
    <cellStyle name="Currency1" xfId="20"/>
    <cellStyle name="Date" xfId="21"/>
    <cellStyle name="Dollar (zero dec)" xfId="22"/>
    <cellStyle name="Fixed" xfId="23"/>
    <cellStyle name="Followed Hyperlink" xfId="24"/>
    <cellStyle name="HEADING1" xfId="25"/>
    <cellStyle name="HEADING2" xfId="26"/>
    <cellStyle name="Hyperlink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view="pageBreakPreview" zoomScaleSheetLayoutView="100" workbookViewId="0" topLeftCell="A1">
      <selection activeCell="A65" sqref="A65"/>
    </sheetView>
  </sheetViews>
  <sheetFormatPr defaultColWidth="9.140625" defaultRowHeight="12.75"/>
  <cols>
    <col min="1" max="1" width="11.7109375" style="78" customWidth="1"/>
    <col min="2" max="2" width="5.7109375" style="78" customWidth="1"/>
    <col min="3" max="3" width="23.28125" style="78" customWidth="1"/>
    <col min="4" max="4" width="7.421875" style="78" customWidth="1"/>
    <col min="5" max="5" width="15.421875" style="90" bestFit="1" customWidth="1"/>
    <col min="6" max="6" width="16.8515625" style="90" bestFit="1" customWidth="1"/>
    <col min="7" max="16384" width="5.7109375" style="78" customWidth="1"/>
  </cols>
  <sheetData>
    <row r="1" ht="12.75">
      <c r="D1" s="137" t="s">
        <v>0</v>
      </c>
    </row>
    <row r="2" ht="12.75">
      <c r="D2" s="137" t="s">
        <v>240</v>
      </c>
    </row>
    <row r="3" ht="12.75">
      <c r="D3" s="137" t="s">
        <v>243</v>
      </c>
    </row>
    <row r="4" ht="12.75">
      <c r="D4" s="137" t="s">
        <v>241</v>
      </c>
    </row>
    <row r="5" ht="12.75">
      <c r="D5" s="147" t="s">
        <v>246</v>
      </c>
    </row>
    <row r="6" ht="12.75">
      <c r="D6" s="137" t="s">
        <v>242</v>
      </c>
    </row>
    <row r="7" ht="12.75">
      <c r="D7" s="137" t="s">
        <v>67</v>
      </c>
    </row>
    <row r="8" ht="12.75">
      <c r="D8" s="137"/>
    </row>
    <row r="9" spans="5:6" ht="12.75">
      <c r="E9" s="73" t="s">
        <v>1</v>
      </c>
      <c r="F9" s="73" t="s">
        <v>26</v>
      </c>
    </row>
    <row r="10" spans="5:6" ht="12.75">
      <c r="E10" s="73" t="s">
        <v>2</v>
      </c>
      <c r="F10" s="73" t="s">
        <v>27</v>
      </c>
    </row>
    <row r="11" spans="5:6" ht="12.75">
      <c r="E11" s="95" t="str">
        <f>+INCOME!B13</f>
        <v>30/09/2004</v>
      </c>
      <c r="F11" s="95" t="s">
        <v>68</v>
      </c>
    </row>
    <row r="12" spans="5:6" ht="12.75">
      <c r="E12" s="73" t="s">
        <v>3</v>
      </c>
      <c r="F12" s="73" t="s">
        <v>3</v>
      </c>
    </row>
    <row r="13" spans="5:6" ht="12.75">
      <c r="E13" s="73" t="s">
        <v>258</v>
      </c>
      <c r="F13" s="73" t="s">
        <v>259</v>
      </c>
    </row>
    <row r="14" spans="5:6" ht="12.75">
      <c r="E14" s="73"/>
      <c r="F14" s="73"/>
    </row>
    <row r="15" spans="1:6" ht="12.75">
      <c r="A15" s="77" t="s">
        <v>257</v>
      </c>
      <c r="E15" s="153">
        <v>78232</v>
      </c>
      <c r="F15" s="92">
        <v>78247</v>
      </c>
    </row>
    <row r="16" spans="5:6" ht="12.75">
      <c r="E16" s="92"/>
      <c r="F16" s="92"/>
    </row>
    <row r="17" spans="1:6" ht="12.75">
      <c r="A17" s="77" t="s">
        <v>69</v>
      </c>
      <c r="E17" s="154">
        <v>3</v>
      </c>
      <c r="F17" s="92">
        <v>3</v>
      </c>
    </row>
    <row r="18" spans="5:6" ht="12.75">
      <c r="E18" s="92"/>
      <c r="F18" s="92"/>
    </row>
    <row r="19" spans="1:6" ht="12.75">
      <c r="A19" s="77" t="s">
        <v>4</v>
      </c>
      <c r="E19" s="96"/>
      <c r="F19" s="97" t="s">
        <v>30</v>
      </c>
    </row>
    <row r="20" spans="2:6" ht="12.75">
      <c r="B20" s="77" t="s">
        <v>257</v>
      </c>
      <c r="E20" s="155">
        <v>854</v>
      </c>
      <c r="F20" s="98">
        <v>897</v>
      </c>
    </row>
    <row r="21" spans="2:6" ht="12.75">
      <c r="B21" s="77" t="s">
        <v>5</v>
      </c>
      <c r="E21" s="155">
        <v>22504</v>
      </c>
      <c r="F21" s="98">
        <v>22208</v>
      </c>
    </row>
    <row r="22" spans="2:6" ht="12.75">
      <c r="B22" s="77" t="s">
        <v>74</v>
      </c>
      <c r="E22" s="155">
        <v>24958</v>
      </c>
      <c r="F22" s="98">
        <v>25749</v>
      </c>
    </row>
    <row r="23" spans="2:6" ht="12.75">
      <c r="B23" s="77" t="s">
        <v>252</v>
      </c>
      <c r="E23" s="155">
        <v>2581</v>
      </c>
      <c r="F23" s="98">
        <v>2703</v>
      </c>
    </row>
    <row r="24" spans="2:6" ht="12.75">
      <c r="B24" s="77" t="s">
        <v>75</v>
      </c>
      <c r="E24" s="155">
        <v>382</v>
      </c>
      <c r="F24" s="98">
        <v>382</v>
      </c>
    </row>
    <row r="25" spans="2:6" ht="12.75">
      <c r="B25" s="77" t="s">
        <v>253</v>
      </c>
      <c r="E25" s="155">
        <v>4707</v>
      </c>
      <c r="F25" s="98">
        <v>4671</v>
      </c>
    </row>
    <row r="26" spans="2:6" ht="12.75">
      <c r="B26" s="77" t="s">
        <v>254</v>
      </c>
      <c r="E26" s="155">
        <v>387</v>
      </c>
      <c r="F26" s="98">
        <v>371</v>
      </c>
    </row>
    <row r="27" spans="5:6" ht="12.75">
      <c r="E27" s="138">
        <f>SUM(E20:E26)</f>
        <v>56373</v>
      </c>
      <c r="F27" s="100">
        <f>SUM(F20:F26)</f>
        <v>56981</v>
      </c>
    </row>
    <row r="28" spans="5:6" ht="12.75">
      <c r="E28" s="155"/>
      <c r="F28" s="98"/>
    </row>
    <row r="29" spans="1:6" ht="12.75">
      <c r="A29" s="77" t="s">
        <v>6</v>
      </c>
      <c r="E29" s="155"/>
      <c r="F29" s="98"/>
    </row>
    <row r="30" spans="2:6" ht="12.75">
      <c r="B30" s="77" t="s">
        <v>76</v>
      </c>
      <c r="C30" s="77"/>
      <c r="E30" s="155">
        <v>17003</v>
      </c>
      <c r="F30" s="98">
        <v>17068</v>
      </c>
    </row>
    <row r="31" spans="2:6" ht="12.75">
      <c r="B31" s="77" t="s">
        <v>251</v>
      </c>
      <c r="C31" s="77"/>
      <c r="E31" s="155">
        <f>18404-728</f>
        <v>17676</v>
      </c>
      <c r="F31" s="98">
        <v>16918</v>
      </c>
    </row>
    <row r="32" spans="2:6" ht="12.75">
      <c r="B32" s="77" t="s">
        <v>92</v>
      </c>
      <c r="C32" s="77"/>
      <c r="E32" s="155">
        <v>2083</v>
      </c>
      <c r="F32" s="98">
        <v>2364</v>
      </c>
    </row>
    <row r="33" spans="2:6" ht="12.75">
      <c r="B33" s="77" t="s">
        <v>255</v>
      </c>
      <c r="C33" s="77"/>
      <c r="E33" s="155">
        <v>1058</v>
      </c>
      <c r="F33" s="98">
        <v>654</v>
      </c>
    </row>
    <row r="34" spans="2:6" ht="12.75">
      <c r="B34" s="77" t="s">
        <v>256</v>
      </c>
      <c r="C34" s="77"/>
      <c r="E34" s="155">
        <v>9672</v>
      </c>
      <c r="F34" s="98">
        <v>10253</v>
      </c>
    </row>
    <row r="35" spans="2:6" ht="12.75">
      <c r="B35" s="77" t="s">
        <v>7</v>
      </c>
      <c r="C35" s="77"/>
      <c r="E35" s="155">
        <f>16712+6300</f>
        <v>23012</v>
      </c>
      <c r="F35" s="98">
        <v>20124</v>
      </c>
    </row>
    <row r="36" spans="2:6" ht="12.75">
      <c r="B36" s="77" t="s">
        <v>36</v>
      </c>
      <c r="C36" s="77"/>
      <c r="E36" s="155">
        <v>4297</v>
      </c>
      <c r="F36" s="98">
        <v>4650</v>
      </c>
    </row>
    <row r="37" spans="5:6" ht="12.75">
      <c r="E37" s="138">
        <f>SUM(E30:E36)</f>
        <v>74801</v>
      </c>
      <c r="F37" s="100">
        <f>SUM(F30:F36)</f>
        <v>72031</v>
      </c>
    </row>
    <row r="38" spans="5:6" ht="12.75">
      <c r="E38" s="155"/>
      <c r="F38" s="98"/>
    </row>
    <row r="39" spans="1:6" ht="12.75">
      <c r="A39" s="77" t="s">
        <v>8</v>
      </c>
      <c r="E39" s="139">
        <f>E27-E37</f>
        <v>-18428</v>
      </c>
      <c r="F39" s="102">
        <f>F27-F37</f>
        <v>-15050</v>
      </c>
    </row>
    <row r="40" spans="5:6" ht="12.75">
      <c r="E40" s="154"/>
      <c r="F40" s="92"/>
    </row>
    <row r="41" spans="5:6" ht="12.75">
      <c r="E41" s="154"/>
      <c r="F41" s="92"/>
    </row>
    <row r="42" spans="1:6" ht="13.5" thickBot="1">
      <c r="A42" s="77" t="s">
        <v>90</v>
      </c>
      <c r="E42" s="156">
        <f>E15+E39+E17</f>
        <v>59807</v>
      </c>
      <c r="F42" s="103">
        <f>F15+F39+F17</f>
        <v>63200</v>
      </c>
    </row>
    <row r="43" spans="5:6" ht="13.5" thickTop="1">
      <c r="E43" s="92"/>
      <c r="F43" s="92"/>
    </row>
    <row r="44" spans="1:6" ht="12.75">
      <c r="A44" s="77" t="s">
        <v>9</v>
      </c>
      <c r="B44" s="77"/>
      <c r="C44" s="77"/>
      <c r="D44" s="77"/>
      <c r="E44" s="154"/>
      <c r="F44" s="92"/>
    </row>
    <row r="45" spans="1:6" ht="12.75">
      <c r="A45" s="77" t="s">
        <v>93</v>
      </c>
      <c r="B45" s="77"/>
      <c r="C45" s="77"/>
      <c r="D45" s="77"/>
      <c r="E45" s="154">
        <f>+Equity!D22</f>
        <v>73269</v>
      </c>
      <c r="F45" s="92">
        <v>73269</v>
      </c>
    </row>
    <row r="46" spans="1:6" ht="12.75">
      <c r="A46" s="77" t="s">
        <v>94</v>
      </c>
      <c r="B46" s="77"/>
      <c r="C46" s="77"/>
      <c r="D46" s="77"/>
      <c r="E46" s="154">
        <f>+Equity!E22</f>
        <v>3136</v>
      </c>
      <c r="F46" s="92">
        <v>3136</v>
      </c>
    </row>
    <row r="47" spans="1:6" ht="12.75">
      <c r="A47" s="77" t="s">
        <v>95</v>
      </c>
      <c r="B47" s="77"/>
      <c r="C47" s="77"/>
      <c r="D47" s="77"/>
      <c r="E47" s="154">
        <f>+Equity!F22</f>
        <v>3849</v>
      </c>
      <c r="F47" s="92">
        <v>3849</v>
      </c>
    </row>
    <row r="48" spans="1:6" ht="12.75">
      <c r="A48" s="77" t="s">
        <v>11</v>
      </c>
      <c r="B48" s="77"/>
      <c r="C48" s="77"/>
      <c r="D48" s="77"/>
      <c r="E48" s="154">
        <f>+Equity!G22</f>
        <v>540</v>
      </c>
      <c r="F48" s="92">
        <v>540</v>
      </c>
    </row>
    <row r="49" spans="1:6" ht="12.75">
      <c r="A49" s="77" t="s">
        <v>73</v>
      </c>
      <c r="B49" s="77"/>
      <c r="C49" s="77"/>
      <c r="D49" s="77"/>
      <c r="E49" s="154">
        <v>737</v>
      </c>
      <c r="F49" s="92">
        <v>737</v>
      </c>
    </row>
    <row r="50" spans="1:6" ht="12.75">
      <c r="A50" s="77" t="s">
        <v>71</v>
      </c>
      <c r="B50" s="77"/>
      <c r="C50" s="77"/>
      <c r="D50" s="77"/>
      <c r="E50" s="154">
        <v>20391</v>
      </c>
      <c r="F50" s="92">
        <v>20391</v>
      </c>
    </row>
    <row r="51" spans="1:6" ht="12.75">
      <c r="A51" s="77" t="s">
        <v>72</v>
      </c>
      <c r="B51" s="77"/>
      <c r="C51" s="77"/>
      <c r="D51" s="77"/>
      <c r="E51" s="154">
        <v>8739</v>
      </c>
      <c r="F51" s="92">
        <v>8739</v>
      </c>
    </row>
    <row r="52" spans="1:6" ht="12.75">
      <c r="A52" s="77" t="s">
        <v>235</v>
      </c>
      <c r="B52" s="77"/>
      <c r="C52" s="77"/>
      <c r="D52" s="77"/>
      <c r="E52" s="157">
        <f>+Equity!K22</f>
        <v>-76843</v>
      </c>
      <c r="F52" s="104">
        <f>-75086</f>
        <v>-75086</v>
      </c>
    </row>
    <row r="53" spans="1:6" ht="12.75">
      <c r="A53" s="77"/>
      <c r="B53" s="77"/>
      <c r="C53" s="77"/>
      <c r="D53" s="77"/>
      <c r="E53" s="154">
        <f>SUM(E45:E52)</f>
        <v>33818</v>
      </c>
      <c r="F53" s="92">
        <f>SUM(F45:F52)</f>
        <v>35575</v>
      </c>
    </row>
    <row r="54" spans="1:6" ht="12.75">
      <c r="A54" s="77"/>
      <c r="B54" s="77"/>
      <c r="C54" s="77"/>
      <c r="D54" s="77"/>
      <c r="E54" s="154"/>
      <c r="F54" s="92"/>
    </row>
    <row r="55" spans="1:6" ht="12.75">
      <c r="A55" s="77" t="s">
        <v>96</v>
      </c>
      <c r="B55" s="77"/>
      <c r="C55" s="77"/>
      <c r="D55" s="77"/>
      <c r="E55" s="154">
        <v>12374</v>
      </c>
      <c r="F55" s="92">
        <v>13078</v>
      </c>
    </row>
    <row r="56" spans="1:6" ht="12.75">
      <c r="A56" s="77" t="s">
        <v>92</v>
      </c>
      <c r="B56" s="77"/>
      <c r="C56" s="77"/>
      <c r="D56" s="77"/>
      <c r="E56" s="154">
        <v>1540</v>
      </c>
      <c r="F56" s="92">
        <v>2472</v>
      </c>
    </row>
    <row r="57" spans="1:6" ht="12.75">
      <c r="A57" s="77" t="s">
        <v>70</v>
      </c>
      <c r="B57" s="77"/>
      <c r="C57" s="77"/>
      <c r="D57" s="77"/>
      <c r="E57" s="154">
        <v>4706</v>
      </c>
      <c r="F57" s="92">
        <v>4706</v>
      </c>
    </row>
    <row r="58" spans="1:6" ht="12.75">
      <c r="A58" s="77" t="s">
        <v>13</v>
      </c>
      <c r="B58" s="77"/>
      <c r="C58" s="77"/>
      <c r="D58" s="77"/>
      <c r="E58" s="154">
        <v>7369</v>
      </c>
      <c r="F58" s="92">
        <v>7369</v>
      </c>
    </row>
    <row r="59" spans="1:6" ht="13.5" thickBot="1">
      <c r="A59" s="77"/>
      <c r="B59" s="77"/>
      <c r="C59" s="77"/>
      <c r="D59" s="77"/>
      <c r="E59" s="156">
        <f>SUM(E53:E58)</f>
        <v>59807</v>
      </c>
      <c r="F59" s="103">
        <f>SUM(F53:F58)</f>
        <v>63200</v>
      </c>
    </row>
    <row r="60" spans="1:5" ht="13.5" thickTop="1">
      <c r="A60" s="77"/>
      <c r="B60" s="77"/>
      <c r="C60" s="77"/>
      <c r="D60" s="77"/>
      <c r="E60" s="91"/>
    </row>
    <row r="61" spans="1:6" ht="13.5" thickBot="1">
      <c r="A61" s="77" t="s">
        <v>91</v>
      </c>
      <c r="B61" s="77"/>
      <c r="C61" s="77"/>
      <c r="D61" s="77"/>
      <c r="E61" s="158">
        <f>(E53)/E45</f>
        <v>0.4615594589799233</v>
      </c>
      <c r="F61" s="105">
        <f>(F53)/F45</f>
        <v>0.4855395870013239</v>
      </c>
    </row>
    <row r="62" ht="13.5" thickTop="1"/>
    <row r="63" ht="12.75">
      <c r="A63" s="77" t="s">
        <v>260</v>
      </c>
    </row>
    <row r="64" ht="12.75">
      <c r="A64" s="77" t="s">
        <v>261</v>
      </c>
    </row>
  </sheetData>
  <printOptions/>
  <pageMargins left="1.02" right="0.28" top="0.5" bottom="0.354330708661417" header="0.511811023622047" footer="0.36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view="pageBreakPreview" zoomScale="75" zoomScaleSheetLayoutView="75" workbookViewId="0" topLeftCell="A1">
      <selection activeCell="A35" sqref="A35"/>
    </sheetView>
  </sheetViews>
  <sheetFormatPr defaultColWidth="9.140625" defaultRowHeight="12.75"/>
  <cols>
    <col min="1" max="1" width="10.8515625" style="78" customWidth="1"/>
    <col min="2" max="2" width="10.7109375" style="78" customWidth="1"/>
    <col min="3" max="3" width="4.8515625" style="78" customWidth="1"/>
    <col min="4" max="4" width="12.140625" style="90" customWidth="1"/>
    <col min="5" max="5" width="9.421875" style="90" bestFit="1" customWidth="1"/>
    <col min="6" max="6" width="10.7109375" style="90" bestFit="1" customWidth="1"/>
    <col min="7" max="7" width="11.8515625" style="90" bestFit="1" customWidth="1"/>
    <col min="8" max="10" width="11.7109375" style="90" customWidth="1"/>
    <col min="11" max="11" width="11.28125" style="90" bestFit="1" customWidth="1"/>
    <col min="12" max="12" width="10.140625" style="90" bestFit="1" customWidth="1"/>
    <col min="13" max="13" width="9.140625" style="90" customWidth="1"/>
    <col min="14" max="16384" width="9.140625" style="78" customWidth="1"/>
  </cols>
  <sheetData>
    <row r="1" spans="1:6" ht="12.75">
      <c r="A1" s="90"/>
      <c r="C1" s="90"/>
      <c r="F1" s="137" t="s">
        <v>0</v>
      </c>
    </row>
    <row r="2" spans="1:13" s="77" customFormat="1" ht="12.75">
      <c r="A2" s="78"/>
      <c r="C2" s="90"/>
      <c r="F2" s="137" t="s">
        <v>240</v>
      </c>
      <c r="G2" s="91"/>
      <c r="H2" s="91"/>
      <c r="I2" s="91"/>
      <c r="J2" s="91"/>
      <c r="K2" s="91"/>
      <c r="L2" s="91"/>
      <c r="M2" s="91"/>
    </row>
    <row r="3" spans="1:13" s="77" customFormat="1" ht="12.75">
      <c r="A3" s="78"/>
      <c r="C3" s="90"/>
      <c r="F3" s="137" t="s">
        <v>243</v>
      </c>
      <c r="G3" s="91"/>
      <c r="H3" s="91"/>
      <c r="I3" s="91"/>
      <c r="J3" s="91"/>
      <c r="K3" s="91"/>
      <c r="L3" s="91"/>
      <c r="M3" s="91"/>
    </row>
    <row r="4" spans="1:13" s="77" customFormat="1" ht="12.75">
      <c r="A4" s="78"/>
      <c r="C4" s="90"/>
      <c r="F4" s="137" t="s">
        <v>241</v>
      </c>
      <c r="G4" s="91"/>
      <c r="H4" s="91"/>
      <c r="I4" s="91"/>
      <c r="J4" s="91"/>
      <c r="K4" s="91"/>
      <c r="L4" s="91"/>
      <c r="M4" s="91"/>
    </row>
    <row r="5" spans="1:13" s="77" customFormat="1" ht="12.75">
      <c r="A5" s="78"/>
      <c r="C5" s="90"/>
      <c r="F5" s="147" t="s">
        <v>246</v>
      </c>
      <c r="G5" s="91"/>
      <c r="H5" s="91"/>
      <c r="I5" s="91"/>
      <c r="J5" s="91"/>
      <c r="K5" s="91"/>
      <c r="L5" s="91"/>
      <c r="M5" s="91"/>
    </row>
    <row r="6" spans="1:13" s="77" customFormat="1" ht="12.75">
      <c r="A6" s="78"/>
      <c r="C6" s="90"/>
      <c r="F6" s="137" t="s">
        <v>242</v>
      </c>
      <c r="G6" s="91"/>
      <c r="H6" s="91"/>
      <c r="I6" s="91"/>
      <c r="J6" s="91"/>
      <c r="K6" s="91"/>
      <c r="L6" s="91"/>
      <c r="M6" s="91"/>
    </row>
    <row r="7" spans="1:13" s="77" customFormat="1" ht="12.75">
      <c r="A7" s="78"/>
      <c r="C7" s="90"/>
      <c r="F7" s="137" t="s">
        <v>244</v>
      </c>
      <c r="G7" s="91"/>
      <c r="H7" s="91"/>
      <c r="I7" s="91"/>
      <c r="J7" s="91"/>
      <c r="K7" s="91"/>
      <c r="L7" s="91"/>
      <c r="M7" s="91"/>
    </row>
    <row r="8" spans="4:13" s="77" customFormat="1" ht="12.75">
      <c r="D8" s="91"/>
      <c r="E8" s="91"/>
      <c r="F8" s="91"/>
      <c r="G8" s="91"/>
      <c r="H8" s="91"/>
      <c r="I8" s="91"/>
      <c r="J8" s="91"/>
      <c r="K8" s="91"/>
      <c r="L8" s="91"/>
      <c r="M8" s="91"/>
    </row>
    <row r="9" spans="4:13" s="77" customFormat="1" ht="12.75">
      <c r="D9" s="91"/>
      <c r="E9" s="91"/>
      <c r="F9" s="91" t="s">
        <v>245</v>
      </c>
      <c r="H9" s="91"/>
      <c r="I9" s="91"/>
      <c r="J9" s="91"/>
      <c r="K9" s="91"/>
      <c r="L9" s="91"/>
      <c r="M9" s="91"/>
    </row>
    <row r="10" spans="4:13" s="77" customFormat="1" ht="12.75"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spans="4:13" s="77" customFormat="1" ht="12.75">
      <c r="D11" s="90"/>
      <c r="E11" s="90"/>
      <c r="F11" s="90"/>
      <c r="G11" s="90"/>
      <c r="H11" s="91"/>
      <c r="I11" s="73" t="s">
        <v>80</v>
      </c>
      <c r="J11" s="73" t="s">
        <v>80</v>
      </c>
      <c r="K11" s="90"/>
      <c r="L11" s="90"/>
      <c r="M11" s="91"/>
    </row>
    <row r="12" spans="5:10" ht="12.75">
      <c r="E12" s="90" t="s">
        <v>30</v>
      </c>
      <c r="H12" s="73" t="s">
        <v>78</v>
      </c>
      <c r="I12" s="73" t="s">
        <v>81</v>
      </c>
      <c r="J12" s="73" t="s">
        <v>81</v>
      </c>
    </row>
    <row r="13" spans="4:12" ht="12.75">
      <c r="D13" s="73" t="s">
        <v>39</v>
      </c>
      <c r="E13" s="73" t="s">
        <v>41</v>
      </c>
      <c r="F13" s="73" t="s">
        <v>43</v>
      </c>
      <c r="G13" s="73" t="s">
        <v>44</v>
      </c>
      <c r="H13" s="73" t="s">
        <v>82</v>
      </c>
      <c r="I13" s="73" t="s">
        <v>83</v>
      </c>
      <c r="J13" s="73" t="s">
        <v>85</v>
      </c>
      <c r="K13" s="73" t="s">
        <v>46</v>
      </c>
      <c r="L13" s="73"/>
    </row>
    <row r="14" spans="1:12" ht="12.75">
      <c r="A14" s="78" t="s">
        <v>219</v>
      </c>
      <c r="B14" s="77"/>
      <c r="C14" s="77"/>
      <c r="D14" s="73" t="s">
        <v>40</v>
      </c>
      <c r="E14" s="73" t="s">
        <v>42</v>
      </c>
      <c r="F14" s="73" t="s">
        <v>10</v>
      </c>
      <c r="G14" s="73" t="s">
        <v>45</v>
      </c>
      <c r="H14" s="73" t="s">
        <v>79</v>
      </c>
      <c r="I14" s="73" t="s">
        <v>84</v>
      </c>
      <c r="J14" s="73" t="s">
        <v>86</v>
      </c>
      <c r="K14" s="73" t="s">
        <v>47</v>
      </c>
      <c r="L14" s="73" t="s">
        <v>48</v>
      </c>
    </row>
    <row r="15" spans="1:12" ht="12.75">
      <c r="A15" s="159" t="s">
        <v>220</v>
      </c>
      <c r="B15" s="77"/>
      <c r="C15" s="77"/>
      <c r="D15" s="73" t="s">
        <v>3</v>
      </c>
      <c r="E15" s="73" t="s">
        <v>3</v>
      </c>
      <c r="F15" s="73" t="s">
        <v>3</v>
      </c>
      <c r="G15" s="73" t="s">
        <v>3</v>
      </c>
      <c r="H15" s="73" t="s">
        <v>3</v>
      </c>
      <c r="I15" s="73" t="s">
        <v>3</v>
      </c>
      <c r="J15" s="73" t="s">
        <v>3</v>
      </c>
      <c r="K15" s="73" t="s">
        <v>3</v>
      </c>
      <c r="L15" s="73" t="s">
        <v>3</v>
      </c>
    </row>
    <row r="16" spans="1:12" ht="12.75">
      <c r="A16" s="77"/>
      <c r="B16" s="77"/>
      <c r="C16" s="148"/>
      <c r="D16" s="92"/>
      <c r="E16" s="92"/>
      <c r="F16" s="92"/>
      <c r="G16" s="92"/>
      <c r="H16" s="92"/>
      <c r="I16" s="92"/>
      <c r="J16" s="92"/>
      <c r="K16" s="92"/>
      <c r="L16" s="92"/>
    </row>
    <row r="17" spans="1:12" ht="12.75">
      <c r="A17" s="78" t="s">
        <v>87</v>
      </c>
      <c r="B17" s="77"/>
      <c r="C17" s="148"/>
      <c r="D17" s="92">
        <v>73269</v>
      </c>
      <c r="E17" s="92">
        <v>3136</v>
      </c>
      <c r="F17" s="92">
        <v>3849</v>
      </c>
      <c r="G17" s="92">
        <v>540</v>
      </c>
      <c r="H17" s="92">
        <v>737</v>
      </c>
      <c r="I17" s="92">
        <v>20391</v>
      </c>
      <c r="J17" s="92">
        <v>8739</v>
      </c>
      <c r="K17" s="92">
        <f>-75086</f>
        <v>-75086</v>
      </c>
      <c r="L17" s="92">
        <f>SUM(D17:K17)</f>
        <v>35575</v>
      </c>
    </row>
    <row r="18" spans="1:12" ht="12.75">
      <c r="A18" s="77"/>
      <c r="B18" s="77"/>
      <c r="C18" s="148"/>
      <c r="D18" s="92"/>
      <c r="E18" s="92"/>
      <c r="F18" s="92"/>
      <c r="G18" s="92"/>
      <c r="H18" s="92"/>
      <c r="I18" s="92"/>
      <c r="J18" s="92"/>
      <c r="K18" s="92"/>
      <c r="L18" s="92"/>
    </row>
    <row r="19" spans="1:12" ht="12.75">
      <c r="A19" s="78" t="s">
        <v>250</v>
      </c>
      <c r="B19" s="77"/>
      <c r="C19" s="148"/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f>INCOME!D41</f>
        <v>-1757</v>
      </c>
      <c r="L19" s="92">
        <f>SUM(D19:K19)</f>
        <v>-1757</v>
      </c>
    </row>
    <row r="20" spans="1:12" ht="12.75">
      <c r="A20" s="78" t="s">
        <v>249</v>
      </c>
      <c r="B20" s="77"/>
      <c r="C20" s="148"/>
      <c r="D20" s="92"/>
      <c r="E20" s="92"/>
      <c r="F20" s="92"/>
      <c r="G20" s="92"/>
      <c r="H20" s="92"/>
      <c r="I20" s="92"/>
      <c r="J20" s="92"/>
      <c r="K20" s="92"/>
      <c r="L20" s="92"/>
    </row>
    <row r="21" spans="1:12" ht="12.75">
      <c r="A21" s="77"/>
      <c r="B21" s="77"/>
      <c r="C21" s="149"/>
      <c r="D21" s="93"/>
      <c r="E21" s="93"/>
      <c r="F21" s="93"/>
      <c r="G21" s="93"/>
      <c r="H21" s="93"/>
      <c r="I21" s="93"/>
      <c r="J21" s="93"/>
      <c r="K21" s="93"/>
      <c r="L21" s="93"/>
    </row>
    <row r="22" spans="1:12" ht="13.5" thickBot="1">
      <c r="A22" s="77" t="s">
        <v>221</v>
      </c>
      <c r="B22" s="77"/>
      <c r="C22" s="149"/>
      <c r="D22" s="150">
        <f>SUM(D16:D20)</f>
        <v>73269</v>
      </c>
      <c r="E22" s="150">
        <f aca="true" t="shared" si="0" ref="E22:L22">SUM(E16:E20)</f>
        <v>3136</v>
      </c>
      <c r="F22" s="150">
        <f t="shared" si="0"/>
        <v>3849</v>
      </c>
      <c r="G22" s="150">
        <f t="shared" si="0"/>
        <v>540</v>
      </c>
      <c r="H22" s="150">
        <f t="shared" si="0"/>
        <v>737</v>
      </c>
      <c r="I22" s="150">
        <f t="shared" si="0"/>
        <v>20391</v>
      </c>
      <c r="J22" s="150">
        <f t="shared" si="0"/>
        <v>8739</v>
      </c>
      <c r="K22" s="150">
        <f t="shared" si="0"/>
        <v>-76843</v>
      </c>
      <c r="L22" s="150">
        <f t="shared" si="0"/>
        <v>33818</v>
      </c>
    </row>
    <row r="23" ht="13.5" thickTop="1">
      <c r="C23" s="94"/>
    </row>
    <row r="24" ht="12.75">
      <c r="F24" s="91" t="s">
        <v>247</v>
      </c>
    </row>
    <row r="26" spans="4:12" ht="12.75">
      <c r="D26" s="91"/>
      <c r="E26" s="91"/>
      <c r="F26" s="91"/>
      <c r="G26" s="91"/>
      <c r="H26" s="91"/>
      <c r="I26" s="73" t="s">
        <v>80</v>
      </c>
      <c r="J26" s="73" t="s">
        <v>80</v>
      </c>
      <c r="K26" s="91"/>
      <c r="L26" s="91"/>
    </row>
    <row r="27" spans="4:12" ht="12.75">
      <c r="D27" s="91"/>
      <c r="E27" s="91"/>
      <c r="F27" s="91"/>
      <c r="G27" s="91"/>
      <c r="H27" s="73" t="s">
        <v>78</v>
      </c>
      <c r="I27" s="73" t="s">
        <v>81</v>
      </c>
      <c r="J27" s="73" t="s">
        <v>81</v>
      </c>
      <c r="K27" s="91"/>
      <c r="L27" s="91"/>
    </row>
    <row r="28" spans="4:12" ht="12.75">
      <c r="D28" s="73" t="s">
        <v>39</v>
      </c>
      <c r="E28" s="73" t="s">
        <v>41</v>
      </c>
      <c r="F28" s="73" t="s">
        <v>43</v>
      </c>
      <c r="G28" s="73" t="s">
        <v>44</v>
      </c>
      <c r="H28" s="73" t="s">
        <v>82</v>
      </c>
      <c r="I28" s="73" t="s">
        <v>83</v>
      </c>
      <c r="J28" s="73" t="s">
        <v>85</v>
      </c>
      <c r="K28" s="73" t="s">
        <v>46</v>
      </c>
      <c r="L28" s="73"/>
    </row>
    <row r="29" spans="1:12" ht="12.75">
      <c r="A29" s="78" t="str">
        <f>+A14</f>
        <v>6 months quarter </v>
      </c>
      <c r="B29" s="77"/>
      <c r="C29" s="77"/>
      <c r="D29" s="73" t="s">
        <v>40</v>
      </c>
      <c r="E29" s="73" t="s">
        <v>42</v>
      </c>
      <c r="F29" s="73" t="s">
        <v>10</v>
      </c>
      <c r="G29" s="73" t="s">
        <v>45</v>
      </c>
      <c r="H29" s="73" t="s">
        <v>79</v>
      </c>
      <c r="I29" s="73" t="s">
        <v>84</v>
      </c>
      <c r="J29" s="73" t="s">
        <v>86</v>
      </c>
      <c r="K29" s="73" t="s">
        <v>47</v>
      </c>
      <c r="L29" s="73" t="s">
        <v>48</v>
      </c>
    </row>
    <row r="30" spans="1:12" ht="12.75">
      <c r="A30" s="159" t="s">
        <v>222</v>
      </c>
      <c r="B30" s="77"/>
      <c r="C30" s="77"/>
      <c r="D30" s="73" t="s">
        <v>3</v>
      </c>
      <c r="E30" s="73" t="s">
        <v>3</v>
      </c>
      <c r="F30" s="73" t="s">
        <v>3</v>
      </c>
      <c r="G30" s="73" t="s">
        <v>3</v>
      </c>
      <c r="H30" s="73" t="s">
        <v>3</v>
      </c>
      <c r="I30" s="73" t="s">
        <v>3</v>
      </c>
      <c r="J30" s="73" t="s">
        <v>3</v>
      </c>
      <c r="K30" s="73" t="s">
        <v>3</v>
      </c>
      <c r="L30" s="73" t="s">
        <v>3</v>
      </c>
    </row>
    <row r="31" spans="1:12" ht="12.75">
      <c r="A31" s="77"/>
      <c r="B31" s="77"/>
      <c r="C31" s="77"/>
      <c r="D31" s="92"/>
      <c r="E31" s="92"/>
      <c r="F31" s="92"/>
      <c r="G31" s="92"/>
      <c r="H31" s="92"/>
      <c r="I31" s="92"/>
      <c r="J31" s="92"/>
      <c r="K31" s="92"/>
      <c r="L31" s="92"/>
    </row>
    <row r="32" spans="1:12" ht="12.75">
      <c r="A32" s="78" t="s">
        <v>77</v>
      </c>
      <c r="B32" s="77"/>
      <c r="C32" s="77"/>
      <c r="D32" s="92">
        <v>43856</v>
      </c>
      <c r="E32" s="92">
        <v>47136</v>
      </c>
      <c r="F32" s="92">
        <v>6419</v>
      </c>
      <c r="G32" s="92">
        <v>589</v>
      </c>
      <c r="H32" s="92">
        <v>0</v>
      </c>
      <c r="I32" s="92">
        <v>0</v>
      </c>
      <c r="J32" s="92">
        <v>0</v>
      </c>
      <c r="K32" s="92">
        <f>-152923</f>
        <v>-152923</v>
      </c>
      <c r="L32" s="92">
        <f>SUM(D32:K32)</f>
        <v>-54923</v>
      </c>
    </row>
    <row r="33" spans="1:12" ht="12.75">
      <c r="A33" s="77"/>
      <c r="B33" s="77"/>
      <c r="C33" s="77"/>
      <c r="D33" s="92"/>
      <c r="E33" s="92"/>
      <c r="F33" s="92"/>
      <c r="G33" s="92"/>
      <c r="H33" s="92"/>
      <c r="I33" s="92"/>
      <c r="J33" s="92"/>
      <c r="K33" s="92"/>
      <c r="L33" s="92"/>
    </row>
    <row r="34" spans="1:12" ht="12.75">
      <c r="A34" s="78" t="s">
        <v>250</v>
      </c>
      <c r="B34" s="77"/>
      <c r="C34" s="77"/>
      <c r="D34" s="92">
        <v>0</v>
      </c>
      <c r="E34" s="92">
        <v>0</v>
      </c>
      <c r="F34" s="92">
        <v>0</v>
      </c>
      <c r="G34" s="92">
        <f>-24</f>
        <v>-24</v>
      </c>
      <c r="H34" s="92">
        <v>0</v>
      </c>
      <c r="I34" s="92">
        <v>0</v>
      </c>
      <c r="J34" s="92">
        <v>0</v>
      </c>
      <c r="K34" s="92">
        <f>+INCOME!E41</f>
        <v>-739</v>
      </c>
      <c r="L34" s="92">
        <f>SUM(D34:K34)</f>
        <v>-763</v>
      </c>
    </row>
    <row r="35" spans="1:12" ht="12.75">
      <c r="A35" s="78" t="s">
        <v>249</v>
      </c>
      <c r="B35" s="77"/>
      <c r="C35" s="151"/>
      <c r="D35" s="92"/>
      <c r="E35" s="92"/>
      <c r="F35" s="92"/>
      <c r="G35" s="92"/>
      <c r="H35" s="92"/>
      <c r="I35" s="92"/>
      <c r="J35" s="92"/>
      <c r="K35" s="92"/>
      <c r="L35" s="92"/>
    </row>
    <row r="36" spans="1:12" ht="12.75">
      <c r="A36" s="77"/>
      <c r="B36" s="77"/>
      <c r="C36" s="151"/>
      <c r="D36" s="93"/>
      <c r="E36" s="93"/>
      <c r="F36" s="93"/>
      <c r="G36" s="93"/>
      <c r="H36" s="93"/>
      <c r="I36" s="93"/>
      <c r="J36" s="93"/>
      <c r="K36" s="93"/>
      <c r="L36" s="93"/>
    </row>
    <row r="37" spans="1:12" ht="13.5" thickBot="1">
      <c r="A37" s="77" t="s">
        <v>223</v>
      </c>
      <c r="B37" s="77"/>
      <c r="C37" s="151"/>
      <c r="D37" s="150">
        <f>SUM(D31:D35)</f>
        <v>43856</v>
      </c>
      <c r="E37" s="150">
        <f aca="true" t="shared" si="1" ref="E37:L37">SUM(E31:E35)</f>
        <v>47136</v>
      </c>
      <c r="F37" s="150">
        <f t="shared" si="1"/>
        <v>6419</v>
      </c>
      <c r="G37" s="150">
        <f t="shared" si="1"/>
        <v>565</v>
      </c>
      <c r="H37" s="150">
        <f t="shared" si="1"/>
        <v>0</v>
      </c>
      <c r="I37" s="150">
        <f t="shared" si="1"/>
        <v>0</v>
      </c>
      <c r="J37" s="150">
        <f t="shared" si="1"/>
        <v>0</v>
      </c>
      <c r="K37" s="150">
        <f t="shared" si="1"/>
        <v>-153662</v>
      </c>
      <c r="L37" s="150">
        <f t="shared" si="1"/>
        <v>-55686</v>
      </c>
    </row>
    <row r="38" spans="3:12" ht="13.5" thickTop="1">
      <c r="C38" s="94"/>
      <c r="D38" s="92"/>
      <c r="E38" s="92"/>
      <c r="F38" s="92"/>
      <c r="G38" s="92"/>
      <c r="H38" s="92"/>
      <c r="I38" s="92"/>
      <c r="J38" s="92"/>
      <c r="K38" s="92"/>
      <c r="L38" s="92"/>
    </row>
    <row r="39" spans="4:12" ht="12.75">
      <c r="D39" s="92"/>
      <c r="E39" s="92"/>
      <c r="F39" s="92"/>
      <c r="G39" s="92"/>
      <c r="H39" s="92"/>
      <c r="I39" s="92"/>
      <c r="J39" s="92"/>
      <c r="K39" s="92"/>
      <c r="L39" s="92"/>
    </row>
    <row r="40" spans="4:12" ht="12.75">
      <c r="D40" s="92"/>
      <c r="E40" s="92"/>
      <c r="F40" s="92"/>
      <c r="G40" s="92"/>
      <c r="H40" s="92"/>
      <c r="I40" s="92"/>
      <c r="J40" s="92"/>
      <c r="K40" s="92"/>
      <c r="L40" s="92"/>
    </row>
    <row r="41" spans="1:12" ht="12.75">
      <c r="A41" s="77" t="s">
        <v>248</v>
      </c>
      <c r="D41" s="92"/>
      <c r="E41" s="92"/>
      <c r="F41" s="92"/>
      <c r="G41" s="92"/>
      <c r="H41" s="92"/>
      <c r="I41" s="92"/>
      <c r="J41" s="92"/>
      <c r="K41" s="92"/>
      <c r="L41" s="92"/>
    </row>
    <row r="42" spans="1:12" ht="12.75">
      <c r="A42" s="152"/>
      <c r="D42" s="92"/>
      <c r="E42" s="92"/>
      <c r="F42" s="92"/>
      <c r="G42" s="92"/>
      <c r="H42" s="92"/>
      <c r="I42" s="92"/>
      <c r="J42" s="92"/>
      <c r="K42" s="92"/>
      <c r="L42" s="92"/>
    </row>
    <row r="43" spans="1:12" ht="12.75">
      <c r="A43" s="77"/>
      <c r="D43" s="92"/>
      <c r="E43" s="92"/>
      <c r="F43" s="92"/>
      <c r="G43" s="92"/>
      <c r="H43" s="92"/>
      <c r="I43" s="92"/>
      <c r="J43" s="92"/>
      <c r="K43" s="92"/>
      <c r="L43" s="92"/>
    </row>
    <row r="45" ht="12.75">
      <c r="A45" s="77"/>
    </row>
  </sheetData>
  <printOptions/>
  <pageMargins left="0.24" right="0.16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SheetLayoutView="75" workbookViewId="0" topLeftCell="A4">
      <selection activeCell="I6" sqref="H6:I6"/>
    </sheetView>
  </sheetViews>
  <sheetFormatPr defaultColWidth="9.140625" defaultRowHeight="12.75"/>
  <cols>
    <col min="1" max="1" width="34.00390625" style="78" customWidth="1"/>
    <col min="2" max="2" width="16.8515625" style="90" customWidth="1"/>
    <col min="3" max="3" width="17.57421875" style="90" customWidth="1"/>
    <col min="4" max="4" width="18.00390625" style="90" customWidth="1"/>
    <col min="5" max="5" width="18.7109375" style="90" customWidth="1"/>
    <col min="6" max="7" width="5.7109375" style="78" customWidth="1"/>
    <col min="8" max="8" width="8.140625" style="78" bestFit="1" customWidth="1"/>
    <col min="9" max="16384" width="5.7109375" style="78" customWidth="1"/>
  </cols>
  <sheetData>
    <row r="1" ht="12.75">
      <c r="C1" s="137" t="s">
        <v>0</v>
      </c>
    </row>
    <row r="2" spans="2:3" ht="12.75">
      <c r="B2" s="78"/>
      <c r="C2" s="137" t="s">
        <v>240</v>
      </c>
    </row>
    <row r="3" spans="2:3" ht="12.75">
      <c r="B3" s="78"/>
      <c r="C3" s="137" t="s">
        <v>243</v>
      </c>
    </row>
    <row r="4" spans="2:3" ht="12.75">
      <c r="B4" s="78"/>
      <c r="C4" s="137" t="s">
        <v>241</v>
      </c>
    </row>
    <row r="5" spans="2:3" ht="12.75">
      <c r="B5" s="78"/>
      <c r="C5" s="147" t="s">
        <v>246</v>
      </c>
    </row>
    <row r="6" spans="2:3" ht="12.75">
      <c r="B6" s="78"/>
      <c r="C6" s="137" t="s">
        <v>242</v>
      </c>
    </row>
    <row r="7" spans="2:3" ht="12.75">
      <c r="B7" s="78"/>
      <c r="C7" s="137" t="s">
        <v>38</v>
      </c>
    </row>
    <row r="9" spans="2:5" ht="12.75">
      <c r="B9" s="175" t="s">
        <v>28</v>
      </c>
      <c r="C9" s="176"/>
      <c r="D9" s="175" t="s">
        <v>29</v>
      </c>
      <c r="E9" s="176"/>
    </row>
    <row r="10" spans="2:5" ht="12.75">
      <c r="B10" s="143" t="s">
        <v>14</v>
      </c>
      <c r="C10" s="143" t="s">
        <v>16</v>
      </c>
      <c r="D10" s="143" t="s">
        <v>14</v>
      </c>
      <c r="E10" s="143" t="s">
        <v>16</v>
      </c>
    </row>
    <row r="11" spans="2:5" ht="12.75">
      <c r="B11" s="144" t="s">
        <v>15</v>
      </c>
      <c r="C11" s="144" t="s">
        <v>17</v>
      </c>
      <c r="D11" s="144" t="s">
        <v>18</v>
      </c>
      <c r="E11" s="144" t="s">
        <v>17</v>
      </c>
    </row>
    <row r="12" spans="2:5" ht="12.75">
      <c r="B12" s="106"/>
      <c r="C12" s="144" t="s">
        <v>15</v>
      </c>
      <c r="D12" s="106"/>
      <c r="E12" s="144" t="s">
        <v>19</v>
      </c>
    </row>
    <row r="13" spans="2:8" ht="12.75">
      <c r="B13" s="145" t="s">
        <v>216</v>
      </c>
      <c r="C13" s="145" t="s">
        <v>217</v>
      </c>
      <c r="D13" s="145" t="str">
        <f>+B13</f>
        <v>30/09/2004</v>
      </c>
      <c r="E13" s="145" t="str">
        <f>+C13</f>
        <v>30/09/2003</v>
      </c>
      <c r="H13" s="107" t="s">
        <v>218</v>
      </c>
    </row>
    <row r="14" spans="2:5" ht="12.75">
      <c r="B14" s="108"/>
      <c r="C14" s="108"/>
      <c r="D14" s="108"/>
      <c r="E14" s="108"/>
    </row>
    <row r="15" spans="2:5" ht="12.75">
      <c r="B15" s="146" t="s">
        <v>3</v>
      </c>
      <c r="C15" s="146" t="s">
        <v>3</v>
      </c>
      <c r="D15" s="146" t="s">
        <v>3</v>
      </c>
      <c r="E15" s="146" t="s">
        <v>3</v>
      </c>
    </row>
    <row r="16" spans="2:5" ht="12.75">
      <c r="B16" s="92"/>
      <c r="C16" s="92"/>
      <c r="D16" s="92"/>
      <c r="E16" s="92"/>
    </row>
    <row r="17" spans="1:8" ht="12.75">
      <c r="A17" s="109" t="s">
        <v>20</v>
      </c>
      <c r="B17" s="138">
        <f>D17-H17</f>
        <v>30447</v>
      </c>
      <c r="C17" s="99">
        <v>8167</v>
      </c>
      <c r="D17" s="138">
        <v>62570</v>
      </c>
      <c r="E17" s="99">
        <v>16775</v>
      </c>
      <c r="H17" s="99">
        <v>32123</v>
      </c>
    </row>
    <row r="18" spans="1:8" ht="12.75">
      <c r="A18" s="110"/>
      <c r="B18" s="99"/>
      <c r="C18" s="99"/>
      <c r="D18" s="99"/>
      <c r="E18" s="99"/>
      <c r="H18" s="99"/>
    </row>
    <row r="19" spans="1:8" ht="12.75">
      <c r="A19" s="109" t="s">
        <v>31</v>
      </c>
      <c r="B19" s="138">
        <f>D19-H19</f>
        <v>-25678</v>
      </c>
      <c r="C19" s="99">
        <f>-6225</f>
        <v>-6225</v>
      </c>
      <c r="D19" s="138">
        <f>-53415</f>
        <v>-53415</v>
      </c>
      <c r="E19" s="99">
        <f>-13702</f>
        <v>-13702</v>
      </c>
      <c r="H19" s="99">
        <f>-27737</f>
        <v>-27737</v>
      </c>
    </row>
    <row r="20" spans="1:8" ht="13.5" thickBot="1">
      <c r="A20" s="110"/>
      <c r="B20" s="111"/>
      <c r="C20" s="111"/>
      <c r="D20" s="111"/>
      <c r="E20" s="111"/>
      <c r="H20" s="111"/>
    </row>
    <row r="21" spans="1:8" ht="12.75">
      <c r="A21" s="109" t="s">
        <v>32</v>
      </c>
      <c r="B21" s="139">
        <f>+B17+B19</f>
        <v>4769</v>
      </c>
      <c r="C21" s="101">
        <f>+C17+C19</f>
        <v>1942</v>
      </c>
      <c r="D21" s="139">
        <f>+D17+D19</f>
        <v>9155</v>
      </c>
      <c r="E21" s="101">
        <f>+E17+E19</f>
        <v>3073</v>
      </c>
      <c r="H21" s="101">
        <f>+H17+H19</f>
        <v>4386</v>
      </c>
    </row>
    <row r="22" spans="1:8" ht="12.75">
      <c r="A22" s="110"/>
      <c r="B22" s="99"/>
      <c r="C22" s="99"/>
      <c r="D22" s="99"/>
      <c r="E22" s="99"/>
      <c r="H22" s="99"/>
    </row>
    <row r="23" spans="1:8" ht="12.75">
      <c r="A23" s="109" t="s">
        <v>33</v>
      </c>
      <c r="B23" s="138">
        <f>D23-H23</f>
        <v>255</v>
      </c>
      <c r="C23" s="99">
        <v>3548</v>
      </c>
      <c r="D23" s="138">
        <v>588</v>
      </c>
      <c r="E23" s="99">
        <v>3744</v>
      </c>
      <c r="H23" s="99">
        <v>333</v>
      </c>
    </row>
    <row r="24" spans="1:8" ht="12.75">
      <c r="A24" s="110"/>
      <c r="B24" s="99"/>
      <c r="C24" s="99"/>
      <c r="D24" s="99"/>
      <c r="E24" s="99"/>
      <c r="H24" s="99"/>
    </row>
    <row r="25" spans="1:8" ht="12.75">
      <c r="A25" s="109" t="s">
        <v>34</v>
      </c>
      <c r="B25" s="138">
        <f>D25-H25</f>
        <v>-1768</v>
      </c>
      <c r="C25" s="99">
        <f>-1062</f>
        <v>-1062</v>
      </c>
      <c r="D25" s="138">
        <f>-3587</f>
        <v>-3587</v>
      </c>
      <c r="E25" s="99">
        <f>-2426</f>
        <v>-2426</v>
      </c>
      <c r="H25" s="99">
        <f>-1819</f>
        <v>-1819</v>
      </c>
    </row>
    <row r="26" spans="1:8" ht="12.75">
      <c r="A26" s="110"/>
      <c r="B26" s="99"/>
      <c r="C26" s="99"/>
      <c r="D26" s="99"/>
      <c r="E26" s="99"/>
      <c r="H26" s="99"/>
    </row>
    <row r="27" spans="1:8" ht="12.75">
      <c r="A27" s="109" t="s">
        <v>35</v>
      </c>
      <c r="B27" s="138">
        <f>D27-H27</f>
        <v>-3067</v>
      </c>
      <c r="C27" s="99">
        <f>-1684</f>
        <v>-1684</v>
      </c>
      <c r="D27" s="138">
        <f>-5847</f>
        <v>-5847</v>
      </c>
      <c r="E27" s="99">
        <f>-3755</f>
        <v>-3755</v>
      </c>
      <c r="H27" s="99">
        <f>-2780</f>
        <v>-2780</v>
      </c>
    </row>
    <row r="28" spans="1:8" ht="13.5" thickBot="1">
      <c r="A28" s="110"/>
      <c r="B28" s="111"/>
      <c r="C28" s="111"/>
      <c r="D28" s="111"/>
      <c r="E28" s="111"/>
      <c r="H28" s="111"/>
    </row>
    <row r="29" spans="1:8" ht="12.75">
      <c r="A29" s="109" t="s">
        <v>225</v>
      </c>
      <c r="B29" s="139">
        <f>SUM(B21:B28)</f>
        <v>189</v>
      </c>
      <c r="C29" s="101">
        <f>SUM(C21:C28)</f>
        <v>2744</v>
      </c>
      <c r="D29" s="139">
        <f>SUM(D21:D28)</f>
        <v>309</v>
      </c>
      <c r="E29" s="101">
        <f>SUM(E21:E28)</f>
        <v>636</v>
      </c>
      <c r="H29" s="101">
        <f>SUM(H21:H28)</f>
        <v>120</v>
      </c>
    </row>
    <row r="30" spans="1:8" ht="12.75">
      <c r="A30" s="110"/>
      <c r="B30" s="99"/>
      <c r="C30" s="99"/>
      <c r="D30" s="99"/>
      <c r="E30" s="99"/>
      <c r="H30" s="99"/>
    </row>
    <row r="31" spans="1:8" ht="12.75">
      <c r="A31" s="109" t="s">
        <v>21</v>
      </c>
      <c r="B31" s="138">
        <f>D31-H31</f>
        <v>-522</v>
      </c>
      <c r="C31" s="99">
        <f>-1039</f>
        <v>-1039</v>
      </c>
      <c r="D31" s="138">
        <f>-2516+728</f>
        <v>-1788</v>
      </c>
      <c r="E31" s="99">
        <f>-2075</f>
        <v>-2075</v>
      </c>
      <c r="H31" s="99">
        <f>-1266</f>
        <v>-1266</v>
      </c>
    </row>
    <row r="32" spans="1:8" ht="13.5" thickBot="1">
      <c r="A32" s="112"/>
      <c r="B32" s="113"/>
      <c r="C32" s="111"/>
      <c r="D32" s="111"/>
      <c r="E32" s="111"/>
      <c r="H32" s="111"/>
    </row>
    <row r="33" spans="1:8" ht="12.75">
      <c r="A33" s="109" t="s">
        <v>226</v>
      </c>
      <c r="B33" s="139">
        <f>+B29+B31</f>
        <v>-333</v>
      </c>
      <c r="C33" s="101">
        <f>+C29+C31</f>
        <v>1705</v>
      </c>
      <c r="D33" s="139">
        <f>+D29+D31</f>
        <v>-1479</v>
      </c>
      <c r="E33" s="101">
        <f>+E29+E31</f>
        <v>-1439</v>
      </c>
      <c r="H33" s="101">
        <f>+H29+H31</f>
        <v>-1146</v>
      </c>
    </row>
    <row r="34" spans="1:8" ht="12.75">
      <c r="A34" s="114"/>
      <c r="B34" s="93"/>
      <c r="C34" s="96"/>
      <c r="D34" s="96"/>
      <c r="E34" s="96"/>
      <c r="H34" s="96"/>
    </row>
    <row r="35" spans="1:8" ht="12.75">
      <c r="A35" s="109" t="s">
        <v>36</v>
      </c>
      <c r="B35" s="138">
        <f>D35-H35</f>
        <v>-122</v>
      </c>
      <c r="C35" s="99">
        <v>0</v>
      </c>
      <c r="D35" s="138">
        <f>-278</f>
        <v>-278</v>
      </c>
      <c r="E35" s="99">
        <v>700</v>
      </c>
      <c r="H35" s="99">
        <f>-156</f>
        <v>-156</v>
      </c>
    </row>
    <row r="36" spans="1:8" ht="13.5" thickBot="1">
      <c r="A36" s="112"/>
      <c r="B36" s="113"/>
      <c r="C36" s="111"/>
      <c r="D36" s="111"/>
      <c r="E36" s="111"/>
      <c r="H36" s="111"/>
    </row>
    <row r="37" spans="1:8" ht="12.75">
      <c r="A37" s="109" t="s">
        <v>227</v>
      </c>
      <c r="B37" s="139">
        <f>+B33+B35</f>
        <v>-455</v>
      </c>
      <c r="C37" s="101">
        <f>+C33+C35</f>
        <v>1705</v>
      </c>
      <c r="D37" s="139">
        <f>+D33+D35</f>
        <v>-1757</v>
      </c>
      <c r="E37" s="101">
        <f>+E33+E35</f>
        <v>-739</v>
      </c>
      <c r="H37" s="101">
        <f>+H33+H35</f>
        <v>-1302</v>
      </c>
    </row>
    <row r="38" spans="1:8" ht="12.75">
      <c r="A38" s="110"/>
      <c r="B38" s="115"/>
      <c r="C38" s="99"/>
      <c r="D38" s="99"/>
      <c r="E38" s="99"/>
      <c r="H38" s="99"/>
    </row>
    <row r="39" spans="1:8" ht="12.75">
      <c r="A39" s="109" t="s">
        <v>12</v>
      </c>
      <c r="B39" s="99">
        <v>0</v>
      </c>
      <c r="C39" s="99">
        <f>+E39</f>
        <v>0</v>
      </c>
      <c r="D39" s="99">
        <v>0</v>
      </c>
      <c r="E39" s="99">
        <v>0</v>
      </c>
      <c r="H39" s="99">
        <v>0</v>
      </c>
    </row>
    <row r="40" spans="1:8" ht="12.75">
      <c r="A40" s="110"/>
      <c r="B40" s="99"/>
      <c r="C40" s="99"/>
      <c r="D40" s="99"/>
      <c r="E40" s="99"/>
      <c r="H40" s="99"/>
    </row>
    <row r="41" spans="1:8" ht="13.5" thickBot="1">
      <c r="A41" s="109" t="s">
        <v>228</v>
      </c>
      <c r="B41" s="140">
        <f>+B37+B39</f>
        <v>-455</v>
      </c>
      <c r="C41" s="116">
        <f>+C37+C39</f>
        <v>1705</v>
      </c>
      <c r="D41" s="140">
        <f>+D37+D39</f>
        <v>-1757</v>
      </c>
      <c r="E41" s="116">
        <f>+E37+E39</f>
        <v>-739</v>
      </c>
      <c r="H41" s="116">
        <f>+H37+H39</f>
        <v>-1302</v>
      </c>
    </row>
    <row r="42" spans="1:8" ht="13.5" thickTop="1">
      <c r="A42" s="112"/>
      <c r="B42" s="104"/>
      <c r="C42" s="101"/>
      <c r="D42" s="101"/>
      <c r="E42" s="101"/>
      <c r="H42" s="101"/>
    </row>
    <row r="43" spans="1:5" ht="12.75">
      <c r="A43" s="117" t="s">
        <v>37</v>
      </c>
      <c r="B43" s="93"/>
      <c r="C43" s="96"/>
      <c r="D43" s="96"/>
      <c r="E43" s="96"/>
    </row>
    <row r="44" spans="1:5" ht="12.75">
      <c r="A44" s="117" t="s">
        <v>22</v>
      </c>
      <c r="B44" s="141">
        <f>B41/73269*100</f>
        <v>-0.6209993312314894</v>
      </c>
      <c r="C44" s="122">
        <f>C41/43856*100</f>
        <v>3.8877234585917546</v>
      </c>
      <c r="D44" s="141">
        <f>D41/73269*100</f>
        <v>-2.3980128021400593</v>
      </c>
      <c r="E44" s="122">
        <f>E41/43856*100</f>
        <v>-1.6850601970083912</v>
      </c>
    </row>
    <row r="45" spans="1:5" ht="12.75">
      <c r="A45" s="142" t="s">
        <v>25</v>
      </c>
      <c r="B45" s="118"/>
      <c r="C45" s="123"/>
      <c r="D45" s="119"/>
      <c r="E45" s="119"/>
    </row>
    <row r="46" spans="1:6" ht="12.75">
      <c r="A46" s="117" t="s">
        <v>23</v>
      </c>
      <c r="B46" s="141">
        <f>(B41+68)/110051*100</f>
        <v>-0.3516551417070267</v>
      </c>
      <c r="C46" s="96">
        <f>+E46</f>
        <v>0</v>
      </c>
      <c r="D46" s="141">
        <f>(D41+136)/110051*100</f>
        <v>-1.4729534488555307</v>
      </c>
      <c r="E46" s="96">
        <f>+G46</f>
        <v>0</v>
      </c>
      <c r="F46" s="120"/>
    </row>
    <row r="47" spans="1:5" ht="12.75">
      <c r="A47" s="142" t="s">
        <v>24</v>
      </c>
      <c r="B47" s="118"/>
      <c r="C47" s="119"/>
      <c r="D47" s="121"/>
      <c r="E47" s="119"/>
    </row>
    <row r="50" ht="12.75">
      <c r="A50" s="77" t="s">
        <v>233</v>
      </c>
    </row>
    <row r="51" ht="12.75">
      <c r="A51" s="77" t="s">
        <v>234</v>
      </c>
    </row>
  </sheetData>
  <mergeCells count="2">
    <mergeCell ref="B9:C9"/>
    <mergeCell ref="D9:E9"/>
  </mergeCells>
  <printOptions/>
  <pageMargins left="0.24" right="0.24" top="0.5511811023622047" bottom="0.6299212598425197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SheetLayoutView="100" workbookViewId="0" topLeftCell="A6">
      <selection activeCell="G21" sqref="G21"/>
    </sheetView>
  </sheetViews>
  <sheetFormatPr defaultColWidth="9.140625" defaultRowHeight="12.75"/>
  <cols>
    <col min="1" max="1" width="29.421875" style="78" customWidth="1"/>
    <col min="2" max="2" width="9.140625" style="78" customWidth="1"/>
    <col min="3" max="3" width="8.57421875" style="78" customWidth="1"/>
    <col min="4" max="4" width="9.140625" style="78" customWidth="1"/>
    <col min="5" max="5" width="2.00390625" style="78" customWidth="1"/>
    <col min="6" max="6" width="9.140625" style="78" hidden="1" customWidth="1"/>
    <col min="7" max="7" width="13.421875" style="79" bestFit="1" customWidth="1"/>
    <col min="8" max="8" width="12.7109375" style="79" customWidth="1"/>
    <col min="9" max="9" width="9.140625" style="78" customWidth="1"/>
    <col min="10" max="10" width="4.00390625" style="78" customWidth="1"/>
    <col min="11" max="16384" width="9.140625" style="78" customWidth="1"/>
  </cols>
  <sheetData>
    <row r="1" ht="12.75">
      <c r="C1" s="137" t="s">
        <v>0</v>
      </c>
    </row>
    <row r="2" ht="12.75">
      <c r="C2" s="137" t="s">
        <v>240</v>
      </c>
    </row>
    <row r="3" ht="12.75">
      <c r="C3" s="137" t="s">
        <v>243</v>
      </c>
    </row>
    <row r="4" ht="12.75">
      <c r="C4" s="137" t="s">
        <v>241</v>
      </c>
    </row>
    <row r="5" spans="1:3" ht="12.75">
      <c r="A5" s="137"/>
      <c r="C5" s="147" t="s">
        <v>246</v>
      </c>
    </row>
    <row r="6" spans="1:3" ht="12.75">
      <c r="A6" s="137"/>
      <c r="C6" s="137" t="s">
        <v>242</v>
      </c>
    </row>
    <row r="7" spans="1:3" ht="12.75">
      <c r="A7" s="137"/>
      <c r="C7" s="137" t="s">
        <v>49</v>
      </c>
    </row>
    <row r="8" ht="12.75">
      <c r="A8" s="137"/>
    </row>
    <row r="9" spans="7:8" ht="12.75">
      <c r="G9" s="73" t="s">
        <v>224</v>
      </c>
      <c r="H9" s="79" t="str">
        <f>+G9</f>
        <v>6 months</v>
      </c>
    </row>
    <row r="10" spans="7:8" ht="12.75">
      <c r="G10" s="73" t="s">
        <v>50</v>
      </c>
      <c r="H10" s="79" t="s">
        <v>50</v>
      </c>
    </row>
    <row r="11" spans="7:8" ht="12.75">
      <c r="G11" s="147" t="s">
        <v>216</v>
      </c>
      <c r="H11" s="80" t="s">
        <v>217</v>
      </c>
    </row>
    <row r="12" spans="7:8" ht="12.75">
      <c r="G12" s="73" t="s">
        <v>3</v>
      </c>
      <c r="H12" s="79" t="s">
        <v>3</v>
      </c>
    </row>
    <row r="13" spans="6:8" ht="12.75">
      <c r="F13" s="81"/>
      <c r="G13" s="82"/>
      <c r="H13" s="82"/>
    </row>
    <row r="14" spans="1:8" ht="12.75">
      <c r="A14" s="77" t="s">
        <v>65</v>
      </c>
      <c r="F14" s="81"/>
      <c r="G14" s="125"/>
      <c r="H14" s="82"/>
    </row>
    <row r="15" spans="1:8" ht="12.75">
      <c r="A15" s="78" t="s">
        <v>212</v>
      </c>
      <c r="F15" s="81" t="s">
        <v>30</v>
      </c>
      <c r="G15" s="160">
        <f>+INCOME!D33</f>
        <v>-1479</v>
      </c>
      <c r="H15" s="82">
        <f>+INCOME!E33</f>
        <v>-1439</v>
      </c>
    </row>
    <row r="16" spans="1:8" ht="12.75">
      <c r="A16" s="78" t="s">
        <v>63</v>
      </c>
      <c r="F16" s="81"/>
      <c r="G16" s="160"/>
      <c r="H16" s="82"/>
    </row>
    <row r="17" spans="1:8" ht="12.75">
      <c r="A17" s="78" t="s">
        <v>64</v>
      </c>
      <c r="F17" s="81"/>
      <c r="G17" s="161">
        <f>cashflowa!G18+cashflowa!G19</f>
        <v>4974</v>
      </c>
      <c r="H17" s="83">
        <v>6388</v>
      </c>
    </row>
    <row r="18" spans="1:8" ht="12.75">
      <c r="A18" s="78" t="s">
        <v>142</v>
      </c>
      <c r="F18" s="81"/>
      <c r="G18" s="160">
        <f>+G15+G17</f>
        <v>3495</v>
      </c>
      <c r="H18" s="82">
        <f>+H15+H17</f>
        <v>4949</v>
      </c>
    </row>
    <row r="19" spans="6:8" ht="12.75">
      <c r="F19" s="81"/>
      <c r="G19" s="160"/>
      <c r="H19" s="82"/>
    </row>
    <row r="20" spans="1:8" ht="12.75">
      <c r="A20" s="78" t="s">
        <v>51</v>
      </c>
      <c r="F20" s="81"/>
      <c r="G20" s="160"/>
      <c r="H20" s="82"/>
    </row>
    <row r="21" spans="1:8" ht="12.75">
      <c r="A21" s="78" t="s">
        <v>52</v>
      </c>
      <c r="F21" s="81"/>
      <c r="G21" s="160">
        <f>cashflowa!G40</f>
        <v>617</v>
      </c>
      <c r="H21" s="82">
        <f>-1927</f>
        <v>-1927</v>
      </c>
    </row>
    <row r="22" spans="1:8" ht="12.75">
      <c r="A22" s="78" t="s">
        <v>53</v>
      </c>
      <c r="F22" s="81"/>
      <c r="G22" s="162">
        <f>cashflowa!G41+cashflowa!G48</f>
        <v>-691</v>
      </c>
      <c r="H22" s="84">
        <f>-1211</f>
        <v>-1211</v>
      </c>
    </row>
    <row r="23" spans="1:8" ht="12.75">
      <c r="A23" s="78" t="s">
        <v>66</v>
      </c>
      <c r="F23" s="81"/>
      <c r="G23" s="161">
        <f>cashflowa!G46</f>
        <v>-631</v>
      </c>
      <c r="H23" s="83">
        <f>-240</f>
        <v>-240</v>
      </c>
    </row>
    <row r="24" spans="1:8" ht="12.75">
      <c r="A24" s="78" t="s">
        <v>54</v>
      </c>
      <c r="F24" s="81"/>
      <c r="G24" s="160">
        <f>SUM(G18:G23)</f>
        <v>2790</v>
      </c>
      <c r="H24" s="82">
        <f>SUM(H18:H23)</f>
        <v>1571</v>
      </c>
    </row>
    <row r="25" spans="6:8" ht="12.75">
      <c r="F25" s="81"/>
      <c r="G25" s="160"/>
      <c r="H25" s="82"/>
    </row>
    <row r="26" spans="1:8" ht="12.75">
      <c r="A26" s="77" t="s">
        <v>55</v>
      </c>
      <c r="F26" s="81"/>
      <c r="G26" s="160"/>
      <c r="H26" s="82"/>
    </row>
    <row r="27" spans="1:8" ht="12.75">
      <c r="A27" s="78" t="s">
        <v>57</v>
      </c>
      <c r="F27" s="81"/>
      <c r="G27" s="163">
        <v>0</v>
      </c>
      <c r="H27" s="85">
        <v>0</v>
      </c>
    </row>
    <row r="28" spans="1:8" ht="12.75">
      <c r="A28" s="78" t="s">
        <v>58</v>
      </c>
      <c r="F28" s="81"/>
      <c r="G28" s="164">
        <f>cashflowa!G58+cashflowa!G59</f>
        <v>-3164</v>
      </c>
      <c r="H28" s="86">
        <f>-765</f>
        <v>-765</v>
      </c>
    </row>
    <row r="29" spans="1:8" ht="12.75">
      <c r="A29" s="78" t="s">
        <v>153</v>
      </c>
      <c r="F29" s="81"/>
      <c r="G29" s="160">
        <f>SUM(G27:G28)</f>
        <v>-3164</v>
      </c>
      <c r="H29" s="82">
        <f>SUM(H27:H28)</f>
        <v>-765</v>
      </c>
    </row>
    <row r="30" spans="6:8" ht="12.75">
      <c r="F30" s="81"/>
      <c r="G30" s="160"/>
      <c r="H30" s="82"/>
    </row>
    <row r="31" spans="1:8" ht="12.75">
      <c r="A31" s="77" t="s">
        <v>56</v>
      </c>
      <c r="F31" s="81"/>
      <c r="G31" s="160"/>
      <c r="H31" s="82"/>
    </row>
    <row r="32" spans="1:8" ht="12.75">
      <c r="A32" s="78" t="s">
        <v>59</v>
      </c>
      <c r="F32" s="81"/>
      <c r="G32" s="163">
        <v>0</v>
      </c>
      <c r="H32" s="85">
        <v>0</v>
      </c>
    </row>
    <row r="33" spans="1:8" ht="12.75">
      <c r="A33" s="78" t="s">
        <v>60</v>
      </c>
      <c r="F33" s="81"/>
      <c r="G33" s="165">
        <f>cashflowa!G70</f>
        <v>971</v>
      </c>
      <c r="H33" s="87">
        <f>-314</f>
        <v>-314</v>
      </c>
    </row>
    <row r="34" spans="1:8" ht="12.75">
      <c r="A34" s="78" t="s">
        <v>61</v>
      </c>
      <c r="F34" s="81"/>
      <c r="G34" s="164">
        <v>0</v>
      </c>
      <c r="H34" s="86">
        <v>0</v>
      </c>
    </row>
    <row r="35" spans="1:8" ht="12.75">
      <c r="A35" s="78" t="s">
        <v>213</v>
      </c>
      <c r="F35" s="81"/>
      <c r="G35" s="166">
        <f>SUM(G32:G34)</f>
        <v>971</v>
      </c>
      <c r="H35" s="88">
        <f>SUM(H32:H34)</f>
        <v>-314</v>
      </c>
    </row>
    <row r="36" spans="6:8" ht="12.75">
      <c r="F36" s="81"/>
      <c r="G36" s="160"/>
      <c r="H36" s="82"/>
    </row>
    <row r="37" spans="1:8" ht="12.75">
      <c r="A37" s="77" t="s">
        <v>62</v>
      </c>
      <c r="F37" s="81"/>
      <c r="G37" s="160">
        <f>+G24+G29+G35</f>
        <v>597</v>
      </c>
      <c r="H37" s="82">
        <f>+H24+H29+H35</f>
        <v>492</v>
      </c>
    </row>
    <row r="38" spans="6:8" ht="12.75">
      <c r="F38" s="81"/>
      <c r="G38" s="160"/>
      <c r="H38" s="82"/>
    </row>
    <row r="39" spans="1:8" ht="12.75">
      <c r="A39" s="77" t="s">
        <v>88</v>
      </c>
      <c r="F39" s="81"/>
      <c r="G39" s="160">
        <f>-9882</f>
        <v>-9882</v>
      </c>
      <c r="H39" s="82">
        <f>-7804</f>
        <v>-7804</v>
      </c>
    </row>
    <row r="40" spans="6:8" ht="12.75">
      <c r="F40" s="81"/>
      <c r="G40" s="160"/>
      <c r="H40" s="82"/>
    </row>
    <row r="41" spans="1:8" ht="13.5" thickBot="1">
      <c r="A41" s="77" t="s">
        <v>89</v>
      </c>
      <c r="F41" s="81"/>
      <c r="G41" s="167">
        <f>SUM(G37:G40)</f>
        <v>-9285</v>
      </c>
      <c r="H41" s="89">
        <f>SUM(H37:H40)</f>
        <v>-7312</v>
      </c>
    </row>
    <row r="42" spans="6:8" ht="13.5" thickTop="1">
      <c r="F42" s="81"/>
      <c r="G42" s="125"/>
      <c r="H42" s="82"/>
    </row>
    <row r="43" ht="12.75">
      <c r="G43" s="126"/>
    </row>
    <row r="44" spans="1:7" ht="12.75">
      <c r="A44" s="77" t="s">
        <v>262</v>
      </c>
      <c r="G44" s="126"/>
    </row>
    <row r="45" ht="12.75">
      <c r="A45" s="77" t="s">
        <v>263</v>
      </c>
    </row>
  </sheetData>
  <printOptions/>
  <pageMargins left="0.61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76"/>
  <sheetViews>
    <sheetView view="pageBreakPreview" zoomScaleNormal="65" zoomScaleSheetLayoutView="100" workbookViewId="0" topLeftCell="A1">
      <pane xSplit="8" ySplit="6" topLeftCell="I1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G18" sqref="G18"/>
    </sheetView>
  </sheetViews>
  <sheetFormatPr defaultColWidth="9.140625" defaultRowHeight="12.75"/>
  <cols>
    <col min="1" max="1" width="5.57421875" style="4" customWidth="1"/>
    <col min="2" max="3" width="9.140625" style="4" customWidth="1"/>
    <col min="4" max="4" width="7.00390625" style="4" customWidth="1"/>
    <col min="5" max="5" width="15.421875" style="4" customWidth="1"/>
    <col min="6" max="6" width="11.57421875" style="62" bestFit="1" customWidth="1"/>
    <col min="7" max="7" width="19.421875" style="4" customWidth="1"/>
    <col min="8" max="8" width="2.140625" style="4" customWidth="1"/>
    <col min="9" max="9" width="8.7109375" style="4" bestFit="1" customWidth="1"/>
    <col min="10" max="10" width="9.421875" style="4" bestFit="1" customWidth="1"/>
    <col min="11" max="11" width="10.28125" style="4" bestFit="1" customWidth="1"/>
    <col min="12" max="12" width="13.421875" style="4" bestFit="1" customWidth="1"/>
    <col min="13" max="13" width="14.140625" style="4" customWidth="1"/>
    <col min="14" max="14" width="11.28125" style="4" bestFit="1" customWidth="1"/>
    <col min="15" max="15" width="13.00390625" style="4" customWidth="1"/>
    <col min="16" max="16" width="13.57421875" style="4" bestFit="1" customWidth="1"/>
    <col min="17" max="17" width="12.421875" style="4" bestFit="1" customWidth="1"/>
    <col min="18" max="19" width="16.57421875" style="4" customWidth="1"/>
    <col min="20" max="20" width="12.57421875" style="4" bestFit="1" customWidth="1"/>
    <col min="21" max="21" width="8.28125" style="4" bestFit="1" customWidth="1"/>
    <col min="22" max="22" width="9.8515625" style="4" bestFit="1" customWidth="1"/>
    <col min="23" max="23" width="11.57421875" style="4" bestFit="1" customWidth="1"/>
    <col min="24" max="24" width="11.28125" style="4" bestFit="1" customWidth="1"/>
    <col min="25" max="25" width="12.421875" style="4" bestFit="1" customWidth="1"/>
    <col min="26" max="26" width="8.7109375" style="4" bestFit="1" customWidth="1"/>
    <col min="27" max="27" width="9.421875" style="4" bestFit="1" customWidth="1"/>
    <col min="28" max="29" width="9.57421875" style="4" bestFit="1" customWidth="1"/>
    <col min="30" max="30" width="13.421875" style="4" customWidth="1"/>
    <col min="31" max="31" width="13.28125" style="4" bestFit="1" customWidth="1"/>
    <col min="32" max="32" width="3.28125" style="4" bestFit="1" customWidth="1"/>
    <col min="33" max="33" width="10.28125" style="4" bestFit="1" customWidth="1"/>
    <col min="34" max="16384" width="9.140625" style="4" customWidth="1"/>
  </cols>
  <sheetData>
    <row r="1" spans="1:32" ht="14.25">
      <c r="A1" s="77" t="s">
        <v>0</v>
      </c>
      <c r="B1" s="1"/>
      <c r="C1" s="1"/>
      <c r="D1" s="1"/>
      <c r="E1" s="1"/>
      <c r="F1" s="2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>
      <c r="A2" s="77" t="s">
        <v>49</v>
      </c>
      <c r="B2" s="1"/>
      <c r="C2" s="1"/>
      <c r="D2" s="1"/>
      <c r="E2" s="1"/>
      <c r="F2" s="2"/>
      <c r="G2" s="3"/>
      <c r="H2" s="1"/>
      <c r="I2" s="1"/>
      <c r="J2" s="1"/>
      <c r="K2" s="1"/>
      <c r="L2" s="1"/>
      <c r="M2" s="5"/>
      <c r="N2" s="1"/>
      <c r="O2" s="1"/>
      <c r="P2" s="1"/>
      <c r="Q2" s="1"/>
      <c r="R2" s="1"/>
      <c r="S2" s="1"/>
      <c r="T2" s="5"/>
      <c r="U2" s="1"/>
      <c r="V2" s="1"/>
      <c r="W2" s="1"/>
      <c r="X2" s="1"/>
      <c r="Y2" s="1"/>
      <c r="Z2" s="1"/>
      <c r="AA2" s="1"/>
      <c r="AB2" s="1"/>
      <c r="AC2" s="1"/>
      <c r="AD2" s="5"/>
      <c r="AE2" s="1"/>
      <c r="AF2" s="1"/>
    </row>
    <row r="3" spans="1:32" ht="14.25">
      <c r="A3" s="77">
        <f>+Equity!A3</f>
        <v>0</v>
      </c>
      <c r="B3" s="2"/>
      <c r="C3" s="2"/>
      <c r="D3" s="2"/>
      <c r="E3" s="2"/>
      <c r="F3" s="2"/>
      <c r="G3" s="3"/>
      <c r="H3" s="2"/>
      <c r="I3" s="6"/>
      <c r="J3" s="6" t="s">
        <v>97</v>
      </c>
      <c r="K3" s="6" t="s">
        <v>98</v>
      </c>
      <c r="L3" s="7" t="s">
        <v>99</v>
      </c>
      <c r="M3" s="8"/>
      <c r="N3" s="9" t="s">
        <v>100</v>
      </c>
      <c r="O3" s="9" t="s">
        <v>214</v>
      </c>
      <c r="P3" s="6" t="s">
        <v>102</v>
      </c>
      <c r="Q3" s="10"/>
      <c r="R3" s="9" t="s">
        <v>101</v>
      </c>
      <c r="S3" s="9" t="s">
        <v>174</v>
      </c>
      <c r="T3" s="76" t="s">
        <v>210</v>
      </c>
      <c r="U3" s="6"/>
      <c r="V3" s="6"/>
      <c r="W3" s="6" t="s">
        <v>103</v>
      </c>
      <c r="X3" s="6" t="s">
        <v>39</v>
      </c>
      <c r="Y3" s="6" t="s">
        <v>171</v>
      </c>
      <c r="Z3" s="6"/>
      <c r="AA3" s="6"/>
      <c r="AB3" s="6" t="s">
        <v>39</v>
      </c>
      <c r="AC3" s="7" t="s">
        <v>104</v>
      </c>
      <c r="AD3" s="8" t="s">
        <v>43</v>
      </c>
      <c r="AE3" s="11" t="s">
        <v>173</v>
      </c>
      <c r="AF3" s="2" t="s">
        <v>30</v>
      </c>
    </row>
    <row r="4" spans="1:32" ht="14.25">
      <c r="A4" s="2"/>
      <c r="B4" s="2"/>
      <c r="C4" s="2"/>
      <c r="D4" s="2"/>
      <c r="E4" s="2"/>
      <c r="F4" s="2"/>
      <c r="G4" s="3"/>
      <c r="H4" s="2"/>
      <c r="I4" s="12" t="s">
        <v>205</v>
      </c>
      <c r="J4" s="12" t="s">
        <v>231</v>
      </c>
      <c r="K4" s="12" t="s">
        <v>105</v>
      </c>
      <c r="L4" s="12" t="s">
        <v>106</v>
      </c>
      <c r="M4" s="12" t="s">
        <v>107</v>
      </c>
      <c r="N4" s="13" t="s">
        <v>209</v>
      </c>
      <c r="O4" s="13" t="s">
        <v>215</v>
      </c>
      <c r="P4" s="12" t="s">
        <v>108</v>
      </c>
      <c r="Q4" s="12" t="s">
        <v>109</v>
      </c>
      <c r="R4" s="12" t="s">
        <v>110</v>
      </c>
      <c r="S4" s="12" t="s">
        <v>110</v>
      </c>
      <c r="T4" s="12" t="s">
        <v>211</v>
      </c>
      <c r="U4" s="12" t="s">
        <v>170</v>
      </c>
      <c r="V4" s="12" t="s">
        <v>70</v>
      </c>
      <c r="W4" s="12" t="s">
        <v>112</v>
      </c>
      <c r="X4" s="12" t="s">
        <v>113</v>
      </c>
      <c r="Y4" s="12" t="s">
        <v>172</v>
      </c>
      <c r="Z4" s="12" t="s">
        <v>72</v>
      </c>
      <c r="AA4" s="12" t="s">
        <v>71</v>
      </c>
      <c r="AB4" s="12" t="s">
        <v>114</v>
      </c>
      <c r="AC4" s="12" t="s">
        <v>115</v>
      </c>
      <c r="AD4" s="12" t="s">
        <v>116</v>
      </c>
      <c r="AE4" s="14" t="s">
        <v>111</v>
      </c>
      <c r="AF4" s="2" t="s">
        <v>30</v>
      </c>
    </row>
    <row r="5" spans="1:32" s="24" customFormat="1" ht="15">
      <c r="A5" s="15"/>
      <c r="B5" s="15"/>
      <c r="C5" s="15"/>
      <c r="D5" s="15"/>
      <c r="E5" s="15"/>
      <c r="F5" s="2"/>
      <c r="G5" s="16" t="s">
        <v>229</v>
      </c>
      <c r="H5" s="15"/>
      <c r="I5" s="17">
        <f>'BS'!E15+'BS'!E20</f>
        <v>79086</v>
      </c>
      <c r="J5" s="18">
        <f>'BS'!E17</f>
        <v>3</v>
      </c>
      <c r="K5" s="18">
        <f>'BS'!E25</f>
        <v>4707</v>
      </c>
      <c r="L5" s="18">
        <f>'BS'!E21</f>
        <v>22504</v>
      </c>
      <c r="M5" s="19">
        <f>'BS'!E22+'BS'!E23</f>
        <v>27539</v>
      </c>
      <c r="N5" s="20">
        <f>'BS'!E24</f>
        <v>382</v>
      </c>
      <c r="O5" s="18">
        <f>-'BS'!E34</f>
        <v>-9672</v>
      </c>
      <c r="P5" s="18">
        <f>'BS'!E26</f>
        <v>387</v>
      </c>
      <c r="Q5" s="18">
        <f>-'BS'!E30-'BS'!E31</f>
        <v>-34679</v>
      </c>
      <c r="R5" s="18">
        <f>-'BS'!E35</f>
        <v>-23012</v>
      </c>
      <c r="S5" s="18">
        <f>-'BS'!E55</f>
        <v>-12374</v>
      </c>
      <c r="T5" s="18">
        <f>-'BS'!E36</f>
        <v>-4297</v>
      </c>
      <c r="U5" s="21">
        <f>-'BS'!E32-'BS'!E56</f>
        <v>-3623</v>
      </c>
      <c r="V5" s="18">
        <f>-'BS'!E57-'BS'!E49</f>
        <v>-5443</v>
      </c>
      <c r="W5" s="18">
        <f>-'BS'!E58</f>
        <v>-7369</v>
      </c>
      <c r="X5" s="18">
        <f>-'BS'!E46</f>
        <v>-3136</v>
      </c>
      <c r="Y5" s="18">
        <f>-'BS'!E33</f>
        <v>-1058</v>
      </c>
      <c r="Z5" s="18">
        <f>-'BS'!E51</f>
        <v>-8739</v>
      </c>
      <c r="AA5" s="18">
        <f>-'BS'!E50</f>
        <v>-20391</v>
      </c>
      <c r="AB5" s="18">
        <f>-'BS'!E45</f>
        <v>-73269</v>
      </c>
      <c r="AC5" s="18">
        <f>-'BS'!E52</f>
        <v>76843</v>
      </c>
      <c r="AD5" s="19">
        <f>-'BS'!E47</f>
        <v>-3849</v>
      </c>
      <c r="AE5" s="22">
        <f>-'BS'!E48</f>
        <v>-540</v>
      </c>
      <c r="AF5" s="23">
        <f>SUM(I5:AE5)</f>
        <v>0</v>
      </c>
    </row>
    <row r="6" spans="1:32" s="24" customFormat="1" ht="15">
      <c r="A6" s="15"/>
      <c r="B6" s="15"/>
      <c r="C6" s="15"/>
      <c r="D6" s="15"/>
      <c r="E6" s="15"/>
      <c r="F6" s="2"/>
      <c r="G6" s="16" t="s">
        <v>117</v>
      </c>
      <c r="H6" s="15"/>
      <c r="I6" s="25">
        <f>'BS'!F15+'BS'!F20</f>
        <v>79144</v>
      </c>
      <c r="J6" s="26">
        <f>'BS'!F17</f>
        <v>3</v>
      </c>
      <c r="K6" s="26">
        <f>'BS'!F25</f>
        <v>4671</v>
      </c>
      <c r="L6" s="26">
        <f>'BS'!F21</f>
        <v>22208</v>
      </c>
      <c r="M6" s="25">
        <f>'BS'!F22+'BS'!F23</f>
        <v>28452</v>
      </c>
      <c r="N6" s="25">
        <f>'BS'!F24</f>
        <v>382</v>
      </c>
      <c r="O6" s="25">
        <f>-'BS'!F34</f>
        <v>-10253</v>
      </c>
      <c r="P6" s="25">
        <f>'BS'!F26</f>
        <v>371</v>
      </c>
      <c r="Q6" s="26">
        <f>-'BS'!F30-'BS'!F31</f>
        <v>-33986</v>
      </c>
      <c r="R6" s="26">
        <f>-'BS'!F35</f>
        <v>-20124</v>
      </c>
      <c r="S6" s="26">
        <f>-'BS'!F55</f>
        <v>-13078</v>
      </c>
      <c r="T6" s="26">
        <f>-'BS'!F36</f>
        <v>-4650</v>
      </c>
      <c r="U6" s="25">
        <f>-'BS'!F32-'BS'!F56</f>
        <v>-4836</v>
      </c>
      <c r="V6" s="26">
        <f>-'BS'!F49-'BS'!F57</f>
        <v>-5443</v>
      </c>
      <c r="W6" s="26">
        <f>-'BS'!F58</f>
        <v>-7369</v>
      </c>
      <c r="X6" s="26">
        <f>-'BS'!F46</f>
        <v>-3136</v>
      </c>
      <c r="Y6" s="26">
        <f>-'BS'!F33</f>
        <v>-654</v>
      </c>
      <c r="Z6" s="26">
        <f>-'BS'!F51</f>
        <v>-8739</v>
      </c>
      <c r="AA6" s="26">
        <f>-'BS'!F50</f>
        <v>-20391</v>
      </c>
      <c r="AB6" s="26">
        <f>-'BS'!F45</f>
        <v>-73269</v>
      </c>
      <c r="AC6" s="26">
        <f>-'BS'!F52</f>
        <v>75086</v>
      </c>
      <c r="AD6" s="25">
        <f>-'BS'!F47</f>
        <v>-3849</v>
      </c>
      <c r="AE6" s="27">
        <f>-'BS'!F48</f>
        <v>-540</v>
      </c>
      <c r="AF6" s="23">
        <f>SUM(I6:AE6)</f>
        <v>0</v>
      </c>
    </row>
    <row r="7" spans="1:32" ht="14.25">
      <c r="A7" s="1"/>
      <c r="B7" s="1"/>
      <c r="C7" s="1"/>
      <c r="D7" s="1"/>
      <c r="E7" s="1"/>
      <c r="F7" s="2"/>
      <c r="G7" s="3"/>
      <c r="H7" s="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28"/>
      <c r="AE7" s="29"/>
      <c r="AF7" s="30"/>
    </row>
    <row r="8" spans="1:32" s="24" customFormat="1" ht="15">
      <c r="A8" s="31"/>
      <c r="B8" s="31"/>
      <c r="C8" s="31"/>
      <c r="D8" s="31"/>
      <c r="E8" s="31"/>
      <c r="F8" s="2"/>
      <c r="G8" s="16" t="s">
        <v>118</v>
      </c>
      <c r="H8" s="32"/>
      <c r="I8" s="31">
        <f aca="true" t="shared" si="0" ref="I8:AE8">SUM(-I6+I5)</f>
        <v>-58</v>
      </c>
      <c r="J8" s="31">
        <f t="shared" si="0"/>
        <v>0</v>
      </c>
      <c r="K8" s="31">
        <f t="shared" si="0"/>
        <v>36</v>
      </c>
      <c r="L8" s="31">
        <f t="shared" si="0"/>
        <v>296</v>
      </c>
      <c r="M8" s="31">
        <f t="shared" si="0"/>
        <v>-913</v>
      </c>
      <c r="N8" s="31">
        <f t="shared" si="0"/>
        <v>0</v>
      </c>
      <c r="O8" s="31">
        <f t="shared" si="0"/>
        <v>581</v>
      </c>
      <c r="P8" s="31">
        <f t="shared" si="0"/>
        <v>16</v>
      </c>
      <c r="Q8" s="31">
        <f t="shared" si="0"/>
        <v>-693</v>
      </c>
      <c r="R8" s="31">
        <f t="shared" si="0"/>
        <v>-2888</v>
      </c>
      <c r="S8" s="31">
        <f>SUM(-S6+S5)</f>
        <v>704</v>
      </c>
      <c r="T8" s="31">
        <f t="shared" si="0"/>
        <v>353</v>
      </c>
      <c r="U8" s="31">
        <f t="shared" si="0"/>
        <v>1213</v>
      </c>
      <c r="V8" s="31">
        <f t="shared" si="0"/>
        <v>0</v>
      </c>
      <c r="W8" s="31">
        <f t="shared" si="0"/>
        <v>0</v>
      </c>
      <c r="X8" s="31">
        <f t="shared" si="0"/>
        <v>0</v>
      </c>
      <c r="Y8" s="31">
        <f t="shared" si="0"/>
        <v>-404</v>
      </c>
      <c r="Z8" s="31">
        <f>SUM(-Z6+Z5)</f>
        <v>0</v>
      </c>
      <c r="AA8" s="31">
        <f>SUM(-AA6+AA5)</f>
        <v>0</v>
      </c>
      <c r="AB8" s="31">
        <f t="shared" si="0"/>
        <v>0</v>
      </c>
      <c r="AC8" s="31">
        <f t="shared" si="0"/>
        <v>1757</v>
      </c>
      <c r="AD8" s="31">
        <f t="shared" si="0"/>
        <v>0</v>
      </c>
      <c r="AE8" s="31">
        <f t="shared" si="0"/>
        <v>0</v>
      </c>
      <c r="AF8" s="23">
        <f>SUM(I8:AE8)</f>
        <v>0</v>
      </c>
    </row>
    <row r="9" spans="2:32" ht="15">
      <c r="B9" s="1"/>
      <c r="C9" s="3"/>
      <c r="D9" s="3"/>
      <c r="E9" s="3"/>
      <c r="F9" s="2"/>
      <c r="G9" s="3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1"/>
      <c r="X9" s="3"/>
      <c r="Y9" s="3"/>
      <c r="Z9" s="3"/>
      <c r="AA9" s="3"/>
      <c r="AB9" s="3"/>
      <c r="AC9" s="3"/>
      <c r="AD9" s="31"/>
      <c r="AE9" s="3"/>
      <c r="AF9" s="3"/>
    </row>
    <row r="10" spans="2:41" ht="15" hidden="1">
      <c r="B10" s="1" t="s">
        <v>119</v>
      </c>
      <c r="C10" s="3"/>
      <c r="D10" s="3"/>
      <c r="E10" s="3"/>
      <c r="F10" s="2"/>
      <c r="G10" s="31">
        <f>SUM(I10:AE10)</f>
        <v>0</v>
      </c>
      <c r="H10" s="32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24"/>
      <c r="AH10" s="24"/>
      <c r="AI10" s="24"/>
      <c r="AJ10" s="24"/>
      <c r="AK10" s="24"/>
      <c r="AL10" s="24"/>
      <c r="AM10" s="24"/>
      <c r="AN10" s="24"/>
      <c r="AO10" s="24"/>
    </row>
    <row r="11" spans="1:41" ht="15" hidden="1">
      <c r="A11" s="3"/>
      <c r="B11" s="1" t="s">
        <v>120</v>
      </c>
      <c r="C11" s="3"/>
      <c r="D11" s="3"/>
      <c r="E11" s="3"/>
      <c r="F11" s="2"/>
      <c r="G11" s="31">
        <f>SUM(I11:AE11)</f>
        <v>0</v>
      </c>
      <c r="H11" s="32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24"/>
      <c r="AH11" s="24"/>
      <c r="AI11" s="24"/>
      <c r="AJ11" s="24"/>
      <c r="AK11" s="24"/>
      <c r="AL11" s="24"/>
      <c r="AM11" s="24"/>
      <c r="AN11" s="24"/>
      <c r="AO11" s="24"/>
    </row>
    <row r="12" spans="1:41" ht="15" hidden="1">
      <c r="A12" s="3"/>
      <c r="B12" s="1" t="s">
        <v>121</v>
      </c>
      <c r="C12" s="3"/>
      <c r="D12" s="3"/>
      <c r="E12" s="3"/>
      <c r="F12" s="2"/>
      <c r="G12" s="31">
        <f>SUM(I12:AE12)</f>
        <v>0</v>
      </c>
      <c r="H12" s="32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24"/>
      <c r="AH12" s="24"/>
      <c r="AI12" s="24"/>
      <c r="AJ12" s="24"/>
      <c r="AK12" s="24"/>
      <c r="AL12" s="24"/>
      <c r="AM12" s="24"/>
      <c r="AN12" s="24"/>
      <c r="AO12" s="24"/>
    </row>
    <row r="13" spans="1:41" ht="15">
      <c r="A13" s="3"/>
      <c r="B13" s="3"/>
      <c r="C13" s="3"/>
      <c r="D13" s="3"/>
      <c r="E13" s="3"/>
      <c r="F13" s="2"/>
      <c r="G13" s="24"/>
      <c r="H13" s="32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24"/>
      <c r="AH13" s="24"/>
      <c r="AI13" s="24"/>
      <c r="AJ13" s="24"/>
      <c r="AK13" s="24"/>
      <c r="AL13" s="24"/>
      <c r="AM13" s="24"/>
      <c r="AN13" s="24"/>
      <c r="AO13" s="24"/>
    </row>
    <row r="14" spans="1:41" ht="15">
      <c r="A14" s="1" t="s">
        <v>122</v>
      </c>
      <c r="B14" s="1"/>
      <c r="C14" s="1"/>
      <c r="D14" s="1"/>
      <c r="E14" s="1"/>
      <c r="F14" s="2"/>
      <c r="G14" s="31">
        <f>SUM(I14:AE14)</f>
        <v>0</v>
      </c>
      <c r="H14" s="15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15"/>
      <c r="AG14" s="24"/>
      <c r="AH14" s="24"/>
      <c r="AI14" s="24"/>
      <c r="AJ14" s="24"/>
      <c r="AK14" s="24"/>
      <c r="AL14" s="24"/>
      <c r="AM14" s="24"/>
      <c r="AN14" s="24"/>
      <c r="AO14" s="24"/>
    </row>
    <row r="15" spans="1:41" ht="15">
      <c r="A15" s="33"/>
      <c r="B15" s="1" t="s">
        <v>123</v>
      </c>
      <c r="C15" s="1"/>
      <c r="D15" s="1"/>
      <c r="E15" s="1"/>
      <c r="F15" s="2"/>
      <c r="G15" s="31">
        <f>SUM(I15:AE15)</f>
        <v>-1479</v>
      </c>
      <c r="H15" s="15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>
        <v>278</v>
      </c>
      <c r="U15" s="31"/>
      <c r="V15" s="31"/>
      <c r="W15" s="31"/>
      <c r="X15" s="31"/>
      <c r="Y15" s="31"/>
      <c r="Z15" s="31"/>
      <c r="AA15" s="31"/>
      <c r="AB15" s="31"/>
      <c r="AC15" s="31">
        <f>-AC8</f>
        <v>-1757</v>
      </c>
      <c r="AD15" s="31"/>
      <c r="AE15" s="31"/>
      <c r="AF15" s="15"/>
      <c r="AG15" s="24"/>
      <c r="AH15" s="24"/>
      <c r="AI15" s="24"/>
      <c r="AJ15" s="24"/>
      <c r="AK15" s="24"/>
      <c r="AL15" s="24"/>
      <c r="AM15" s="24"/>
      <c r="AN15" s="24"/>
      <c r="AO15" s="24"/>
    </row>
    <row r="16" spans="1:41" ht="15">
      <c r="A16" s="34" t="s">
        <v>175</v>
      </c>
      <c r="B16" s="1"/>
      <c r="C16" s="1"/>
      <c r="D16" s="1"/>
      <c r="E16" s="1"/>
      <c r="F16" s="2"/>
      <c r="G16" s="31"/>
      <c r="H16" s="15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15"/>
      <c r="AG16" s="24"/>
      <c r="AH16" s="24"/>
      <c r="AI16" s="24"/>
      <c r="AJ16" s="24"/>
      <c r="AK16" s="24"/>
      <c r="AL16" s="24"/>
      <c r="AM16" s="24"/>
      <c r="AN16" s="24"/>
      <c r="AO16" s="24"/>
    </row>
    <row r="17" spans="1:41" ht="15">
      <c r="A17" s="34" t="s">
        <v>176</v>
      </c>
      <c r="B17" s="1"/>
      <c r="C17" s="1"/>
      <c r="D17" s="1"/>
      <c r="E17" s="1"/>
      <c r="F17" s="2"/>
      <c r="G17" s="31"/>
      <c r="H17" s="15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15"/>
      <c r="AG17" s="24"/>
      <c r="AH17" s="24"/>
      <c r="AI17" s="24"/>
      <c r="AJ17" s="24"/>
      <c r="AK17" s="24"/>
      <c r="AL17" s="24"/>
      <c r="AM17" s="24"/>
      <c r="AN17" s="24"/>
      <c r="AO17" s="24"/>
    </row>
    <row r="18" spans="1:32" s="24" customFormat="1" ht="15">
      <c r="A18" s="15"/>
      <c r="B18" s="15" t="s">
        <v>124</v>
      </c>
      <c r="C18" s="15"/>
      <c r="D18" s="15"/>
      <c r="E18" s="15"/>
      <c r="F18" s="2"/>
      <c r="G18" s="31">
        <f>SUM(I18:AE18)-2</f>
        <v>1788</v>
      </c>
      <c r="H18" s="15"/>
      <c r="I18" s="35"/>
      <c r="J18" s="31"/>
      <c r="K18" s="31"/>
      <c r="L18" s="31"/>
      <c r="M18" s="31"/>
      <c r="N18" s="31"/>
      <c r="O18" s="31"/>
      <c r="P18" s="31"/>
      <c r="Q18" s="31">
        <f>AG102+AG103+AG104</f>
        <v>136</v>
      </c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>
        <f>1654</f>
        <v>1654</v>
      </c>
      <c r="AD18" s="31"/>
      <c r="AE18" s="31"/>
      <c r="AF18" s="15"/>
    </row>
    <row r="19" spans="1:32" s="24" customFormat="1" ht="15">
      <c r="A19" s="15"/>
      <c r="B19" s="15" t="s">
        <v>125</v>
      </c>
      <c r="C19" s="15"/>
      <c r="D19" s="15"/>
      <c r="E19" s="15"/>
      <c r="F19" s="2"/>
      <c r="G19" s="31">
        <f>SUM(I19:AE19)</f>
        <v>3186</v>
      </c>
      <c r="H19" s="15"/>
      <c r="I19" s="35">
        <f>AG99</f>
        <v>3186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15"/>
    </row>
    <row r="20" spans="1:32" s="24" customFormat="1" ht="15">
      <c r="A20" s="15"/>
      <c r="B20" s="15"/>
      <c r="C20" s="15"/>
      <c r="D20" s="15"/>
      <c r="E20" s="15"/>
      <c r="F20" s="2"/>
      <c r="G20" s="31">
        <f>SUM(I20:AE20)</f>
        <v>0</v>
      </c>
      <c r="H20" s="15"/>
      <c r="I20" s="3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15"/>
    </row>
    <row r="21" spans="1:32" s="24" customFormat="1" ht="15" hidden="1">
      <c r="A21" s="15"/>
      <c r="B21" s="24" t="s">
        <v>126</v>
      </c>
      <c r="C21" s="15"/>
      <c r="D21" s="15"/>
      <c r="E21" s="15"/>
      <c r="F21" s="2"/>
      <c r="G21" s="31">
        <f aca="true" t="shared" si="1" ref="G21:G36">SUM(I21:AE21)</f>
        <v>0</v>
      </c>
      <c r="H21" s="15"/>
      <c r="I21" s="3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15"/>
    </row>
    <row r="22" spans="1:32" s="24" customFormat="1" ht="15" hidden="1">
      <c r="A22" s="15"/>
      <c r="B22" s="15" t="s">
        <v>127</v>
      </c>
      <c r="C22" s="15"/>
      <c r="D22" s="15"/>
      <c r="E22" s="15"/>
      <c r="F22" s="2"/>
      <c r="G22" s="31">
        <f t="shared" si="1"/>
        <v>0</v>
      </c>
      <c r="H22" s="15"/>
      <c r="I22" s="3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15"/>
    </row>
    <row r="23" spans="1:32" s="24" customFormat="1" ht="15" hidden="1">
      <c r="A23" s="15"/>
      <c r="B23" s="15" t="s">
        <v>128</v>
      </c>
      <c r="C23" s="15"/>
      <c r="D23" s="15"/>
      <c r="E23" s="15"/>
      <c r="F23" s="2"/>
      <c r="G23" s="31">
        <f t="shared" si="1"/>
        <v>0</v>
      </c>
      <c r="H23" s="15"/>
      <c r="I23" s="3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15"/>
    </row>
    <row r="24" spans="1:32" s="24" customFormat="1" ht="15" hidden="1">
      <c r="A24" s="15"/>
      <c r="B24" s="15" t="s">
        <v>129</v>
      </c>
      <c r="C24" s="15"/>
      <c r="D24" s="15"/>
      <c r="E24" s="15"/>
      <c r="F24" s="2"/>
      <c r="G24" s="31">
        <f t="shared" si="1"/>
        <v>0</v>
      </c>
      <c r="H24" s="15"/>
      <c r="I24" s="3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15"/>
    </row>
    <row r="25" spans="1:32" s="24" customFormat="1" ht="15" hidden="1">
      <c r="A25" s="15"/>
      <c r="B25" s="15" t="s">
        <v>130</v>
      </c>
      <c r="C25" s="15"/>
      <c r="D25" s="15"/>
      <c r="E25" s="15"/>
      <c r="F25" s="2"/>
      <c r="G25" s="31">
        <f t="shared" si="1"/>
        <v>0</v>
      </c>
      <c r="H25" s="15"/>
      <c r="I25" s="3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15"/>
    </row>
    <row r="26" spans="1:32" s="24" customFormat="1" ht="15" hidden="1">
      <c r="A26" s="15"/>
      <c r="B26" s="15" t="s">
        <v>131</v>
      </c>
      <c r="C26" s="15"/>
      <c r="D26" s="15"/>
      <c r="E26" s="15"/>
      <c r="F26" s="2"/>
      <c r="G26" s="31">
        <f t="shared" si="1"/>
        <v>0</v>
      </c>
      <c r="H26" s="15"/>
      <c r="I26" s="3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15"/>
    </row>
    <row r="27" spans="1:32" s="24" customFormat="1" ht="15" hidden="1">
      <c r="A27" s="15"/>
      <c r="B27" s="15" t="s">
        <v>132</v>
      </c>
      <c r="C27" s="15"/>
      <c r="D27" s="15"/>
      <c r="E27" s="15"/>
      <c r="F27" s="2"/>
      <c r="G27" s="31">
        <f t="shared" si="1"/>
        <v>0</v>
      </c>
      <c r="H27" s="15"/>
      <c r="I27" s="35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15"/>
    </row>
    <row r="28" spans="1:32" s="24" customFormat="1" ht="15" hidden="1">
      <c r="A28" s="15"/>
      <c r="B28" s="24" t="s">
        <v>133</v>
      </c>
      <c r="C28" s="15"/>
      <c r="D28" s="15"/>
      <c r="E28" s="15"/>
      <c r="F28" s="2"/>
      <c r="G28" s="31">
        <f t="shared" si="1"/>
        <v>0</v>
      </c>
      <c r="H28" s="15"/>
      <c r="I28" s="35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15"/>
    </row>
    <row r="29" spans="1:32" s="24" customFormat="1" ht="15" hidden="1">
      <c r="A29" s="15"/>
      <c r="B29" s="15" t="s">
        <v>134</v>
      </c>
      <c r="C29" s="15"/>
      <c r="D29" s="15"/>
      <c r="E29" s="15"/>
      <c r="F29" s="2"/>
      <c r="G29" s="31">
        <f t="shared" si="1"/>
        <v>0</v>
      </c>
      <c r="H29" s="15"/>
      <c r="I29" s="35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15"/>
    </row>
    <row r="30" spans="1:32" s="24" customFormat="1" ht="15" hidden="1">
      <c r="A30" s="15"/>
      <c r="B30" s="24" t="s">
        <v>135</v>
      </c>
      <c r="C30" s="15"/>
      <c r="D30" s="15"/>
      <c r="E30" s="15"/>
      <c r="F30" s="2"/>
      <c r="G30" s="31">
        <f t="shared" si="1"/>
        <v>0</v>
      </c>
      <c r="H30" s="15"/>
      <c r="I30" s="35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15"/>
    </row>
    <row r="31" spans="1:32" s="24" customFormat="1" ht="15" hidden="1">
      <c r="A31" s="15"/>
      <c r="B31" s="24" t="s">
        <v>136</v>
      </c>
      <c r="C31" s="15"/>
      <c r="D31" s="15"/>
      <c r="E31" s="15"/>
      <c r="F31" s="2"/>
      <c r="G31" s="31">
        <f t="shared" si="1"/>
        <v>0</v>
      </c>
      <c r="H31" s="15"/>
      <c r="I31" s="35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15"/>
    </row>
    <row r="32" spans="1:32" s="24" customFormat="1" ht="15" hidden="1">
      <c r="A32" s="15"/>
      <c r="B32" s="15" t="s">
        <v>137</v>
      </c>
      <c r="C32" s="15"/>
      <c r="D32" s="15"/>
      <c r="E32" s="15"/>
      <c r="F32" s="2"/>
      <c r="G32" s="31">
        <f t="shared" si="1"/>
        <v>0</v>
      </c>
      <c r="H32" s="15"/>
      <c r="I32" s="35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15"/>
    </row>
    <row r="33" spans="1:32" s="24" customFormat="1" ht="15" hidden="1">
      <c r="A33" s="15"/>
      <c r="B33" s="15" t="s">
        <v>138</v>
      </c>
      <c r="C33" s="15"/>
      <c r="D33" s="15"/>
      <c r="E33" s="15"/>
      <c r="F33" s="2"/>
      <c r="G33" s="31">
        <f t="shared" si="1"/>
        <v>0</v>
      </c>
      <c r="H33" s="15"/>
      <c r="I33" s="35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15"/>
    </row>
    <row r="34" spans="1:32" s="24" customFormat="1" ht="15" hidden="1">
      <c r="A34" s="15"/>
      <c r="B34" s="24" t="s">
        <v>139</v>
      </c>
      <c r="C34" s="15"/>
      <c r="D34" s="15"/>
      <c r="E34" s="15"/>
      <c r="F34" s="2"/>
      <c r="G34" s="31">
        <f t="shared" si="1"/>
        <v>0</v>
      </c>
      <c r="H34" s="15"/>
      <c r="I34" s="35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15"/>
    </row>
    <row r="35" spans="1:32" s="24" customFormat="1" ht="15" hidden="1">
      <c r="A35" s="15"/>
      <c r="B35" s="24" t="s">
        <v>140</v>
      </c>
      <c r="C35" s="15"/>
      <c r="D35" s="15"/>
      <c r="E35" s="15"/>
      <c r="F35" s="2"/>
      <c r="G35" s="31">
        <f t="shared" si="1"/>
        <v>0</v>
      </c>
      <c r="H35" s="15"/>
      <c r="I35" s="35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15"/>
    </row>
    <row r="36" spans="1:32" s="24" customFormat="1" ht="15" hidden="1">
      <c r="A36" s="15"/>
      <c r="B36" s="24" t="s">
        <v>141</v>
      </c>
      <c r="C36" s="15"/>
      <c r="D36" s="15"/>
      <c r="E36" s="15"/>
      <c r="F36" s="2"/>
      <c r="G36" s="31">
        <f t="shared" si="1"/>
        <v>0</v>
      </c>
      <c r="H36" s="15"/>
      <c r="I36" s="35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15"/>
    </row>
    <row r="37" spans="1:32" s="24" customFormat="1" ht="15">
      <c r="A37" s="15"/>
      <c r="B37" s="15"/>
      <c r="C37" s="15"/>
      <c r="D37" s="15"/>
      <c r="E37" s="15"/>
      <c r="F37" s="2"/>
      <c r="G37" s="31"/>
      <c r="H37" s="15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15"/>
    </row>
    <row r="38" spans="1:32" s="24" customFormat="1" ht="15">
      <c r="A38" s="1" t="s">
        <v>142</v>
      </c>
      <c r="B38" s="15"/>
      <c r="C38" s="15"/>
      <c r="D38" s="15"/>
      <c r="E38" s="15"/>
      <c r="F38" s="2"/>
      <c r="G38" s="36">
        <f>SUM(G15:G37)</f>
        <v>3495</v>
      </c>
      <c r="H38" s="15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15"/>
    </row>
    <row r="39" spans="1:41" ht="15">
      <c r="A39" s="34"/>
      <c r="B39" s="1"/>
      <c r="C39" s="1"/>
      <c r="D39" s="1"/>
      <c r="E39" s="1"/>
      <c r="F39" s="2"/>
      <c r="G39" s="37"/>
      <c r="H39" s="15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15"/>
      <c r="AG39" s="24"/>
      <c r="AH39" s="24"/>
      <c r="AI39" s="24"/>
      <c r="AJ39" s="24"/>
      <c r="AK39" s="24"/>
      <c r="AL39" s="24"/>
      <c r="AM39" s="24"/>
      <c r="AN39" s="24"/>
      <c r="AO39" s="24"/>
    </row>
    <row r="40" spans="1:32" s="24" customFormat="1" ht="15">
      <c r="A40" s="15"/>
      <c r="B40" s="15" t="s">
        <v>177</v>
      </c>
      <c r="C40" s="15"/>
      <c r="D40" s="15"/>
      <c r="E40" s="15"/>
      <c r="F40" s="2"/>
      <c r="G40" s="31">
        <f>SUM(I40:AE40)</f>
        <v>617</v>
      </c>
      <c r="H40" s="15"/>
      <c r="I40" s="35"/>
      <c r="J40" s="35"/>
      <c r="K40" s="31"/>
      <c r="L40" s="31">
        <f>-296</f>
        <v>-296</v>
      </c>
      <c r="M40" s="31">
        <v>913</v>
      </c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15"/>
    </row>
    <row r="41" spans="1:32" s="24" customFormat="1" ht="15">
      <c r="A41" s="15"/>
      <c r="B41" s="15" t="s">
        <v>178</v>
      </c>
      <c r="C41" s="15"/>
      <c r="D41" s="15"/>
      <c r="E41" s="15"/>
      <c r="F41" s="2"/>
      <c r="G41" s="31">
        <f>SUM(I41:AE41)</f>
        <v>963</v>
      </c>
      <c r="H41" s="15"/>
      <c r="I41" s="35"/>
      <c r="J41" s="35"/>
      <c r="K41" s="31"/>
      <c r="L41" s="31"/>
      <c r="M41" s="31"/>
      <c r="N41" s="31"/>
      <c r="O41" s="31"/>
      <c r="P41" s="31"/>
      <c r="Q41" s="31">
        <v>559</v>
      </c>
      <c r="R41" s="31"/>
      <c r="S41" s="31"/>
      <c r="T41" s="31"/>
      <c r="U41" s="31"/>
      <c r="V41" s="31"/>
      <c r="W41" s="31"/>
      <c r="X41" s="31"/>
      <c r="Y41" s="31">
        <v>404</v>
      </c>
      <c r="Z41" s="31"/>
      <c r="AA41" s="31"/>
      <c r="AB41" s="31"/>
      <c r="AC41" s="31"/>
      <c r="AD41" s="31"/>
      <c r="AE41" s="31"/>
      <c r="AF41" s="15"/>
    </row>
    <row r="42" spans="1:32" s="24" customFormat="1" ht="15" hidden="1">
      <c r="A42" s="15"/>
      <c r="B42" s="15"/>
      <c r="C42" s="15"/>
      <c r="D42" s="15"/>
      <c r="E42" s="15"/>
      <c r="F42" s="2"/>
      <c r="G42" s="31">
        <f>SUM(I42:AE42)</f>
        <v>0</v>
      </c>
      <c r="H42" s="15"/>
      <c r="I42" s="35"/>
      <c r="J42" s="35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15"/>
    </row>
    <row r="43" spans="1:32" s="24" customFormat="1" ht="15" hidden="1">
      <c r="A43" s="15"/>
      <c r="B43" s="15"/>
      <c r="C43" s="15"/>
      <c r="D43" s="15"/>
      <c r="E43" s="15"/>
      <c r="F43" s="2"/>
      <c r="G43" s="31">
        <f>SUM(I43:AE43)</f>
        <v>0</v>
      </c>
      <c r="H43" s="15"/>
      <c r="I43" s="35"/>
      <c r="J43" s="35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15"/>
    </row>
    <row r="44" spans="1:41" ht="15">
      <c r="A44" s="1"/>
      <c r="B44" s="1"/>
      <c r="C44" s="1"/>
      <c r="D44" s="1"/>
      <c r="E44" s="1"/>
      <c r="F44" s="2"/>
      <c r="G44" s="31"/>
      <c r="H44" s="15"/>
      <c r="I44" s="35"/>
      <c r="J44" s="35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15"/>
      <c r="AG44" s="24"/>
      <c r="AH44" s="24"/>
      <c r="AI44" s="24"/>
      <c r="AJ44" s="24"/>
      <c r="AK44" s="24"/>
      <c r="AL44" s="24"/>
      <c r="AM44" s="24"/>
      <c r="AN44" s="24"/>
      <c r="AO44" s="24"/>
    </row>
    <row r="45" spans="1:41" ht="15">
      <c r="A45" s="1" t="s">
        <v>143</v>
      </c>
      <c r="B45" s="1"/>
      <c r="C45" s="1"/>
      <c r="D45" s="1"/>
      <c r="E45" s="1"/>
      <c r="F45" s="2"/>
      <c r="G45" s="36">
        <f>SUM(G38:G44)</f>
        <v>5075</v>
      </c>
      <c r="H45" s="15"/>
      <c r="I45" s="35"/>
      <c r="J45" s="35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15"/>
      <c r="AG45" s="24"/>
      <c r="AH45" s="24"/>
      <c r="AI45" s="24"/>
      <c r="AJ45" s="24"/>
      <c r="AK45" s="24"/>
      <c r="AL45" s="24"/>
      <c r="AM45" s="24"/>
      <c r="AN45" s="24"/>
      <c r="AO45" s="24"/>
    </row>
    <row r="46" spans="1:32" s="24" customFormat="1" ht="15">
      <c r="A46" s="15"/>
      <c r="B46" s="15" t="s">
        <v>66</v>
      </c>
      <c r="C46" s="15"/>
      <c r="D46" s="15"/>
      <c r="E46" s="15"/>
      <c r="F46" s="2"/>
      <c r="G46" s="31">
        <f>SUM(I46:AE46)</f>
        <v>-631</v>
      </c>
      <c r="H46" s="15"/>
      <c r="I46" s="35"/>
      <c r="J46" s="35"/>
      <c r="K46" s="31"/>
      <c r="L46" s="31"/>
      <c r="M46" s="31"/>
      <c r="N46" s="31"/>
      <c r="O46" s="31"/>
      <c r="P46" s="31"/>
      <c r="Q46" s="31"/>
      <c r="R46" s="31"/>
      <c r="S46" s="31"/>
      <c r="T46" s="31">
        <f>-631</f>
        <v>-631</v>
      </c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15"/>
    </row>
    <row r="47" spans="1:32" s="24" customFormat="1" ht="15">
      <c r="A47" s="15"/>
      <c r="B47" s="15" t="s">
        <v>179</v>
      </c>
      <c r="C47" s="15"/>
      <c r="D47" s="15"/>
      <c r="E47" s="15"/>
      <c r="F47" s="2"/>
      <c r="G47" s="31">
        <f>SUM(I47:AE47)</f>
        <v>0</v>
      </c>
      <c r="H47" s="15"/>
      <c r="I47" s="35"/>
      <c r="J47" s="35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15"/>
    </row>
    <row r="48" spans="1:32" s="24" customFormat="1" ht="15">
      <c r="A48" s="15"/>
      <c r="B48" s="15" t="s">
        <v>230</v>
      </c>
      <c r="C48" s="15"/>
      <c r="D48" s="15"/>
      <c r="E48" s="15"/>
      <c r="F48" s="2"/>
      <c r="G48" s="31">
        <f>SUM(I48:AE48)</f>
        <v>-1654</v>
      </c>
      <c r="H48" s="15"/>
      <c r="I48" s="35"/>
      <c r="J48" s="35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>
        <f>-1654</f>
        <v>-1654</v>
      </c>
      <c r="AD48" s="31"/>
      <c r="AE48" s="31"/>
      <c r="AF48" s="15"/>
    </row>
    <row r="49" spans="1:41" ht="15">
      <c r="A49" s="1"/>
      <c r="B49" s="1"/>
      <c r="C49" s="1"/>
      <c r="D49" s="1"/>
      <c r="E49" s="1"/>
      <c r="F49" s="2"/>
      <c r="G49" s="31"/>
      <c r="H49" s="15"/>
      <c r="I49" s="35"/>
      <c r="J49" s="35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15"/>
      <c r="AG49" s="24"/>
      <c r="AH49" s="24"/>
      <c r="AI49" s="24"/>
      <c r="AJ49" s="24"/>
      <c r="AK49" s="24"/>
      <c r="AL49" s="24"/>
      <c r="AM49" s="24"/>
      <c r="AN49" s="24"/>
      <c r="AO49" s="24"/>
    </row>
    <row r="50" spans="1:41" ht="15">
      <c r="A50" s="1" t="s">
        <v>144</v>
      </c>
      <c r="B50" s="1"/>
      <c r="C50" s="1"/>
      <c r="D50" s="1"/>
      <c r="E50" s="1"/>
      <c r="F50" s="2"/>
      <c r="G50" s="38">
        <f>SUM(G45:G48)</f>
        <v>2790</v>
      </c>
      <c r="H50" s="15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15"/>
      <c r="AG50" s="24"/>
      <c r="AH50" s="24"/>
      <c r="AI50" s="24"/>
      <c r="AJ50" s="24"/>
      <c r="AK50" s="24"/>
      <c r="AL50" s="24"/>
      <c r="AM50" s="24"/>
      <c r="AN50" s="24"/>
      <c r="AO50" s="24"/>
    </row>
    <row r="51" spans="1:41" ht="15">
      <c r="A51" s="34"/>
      <c r="B51" s="1"/>
      <c r="C51" s="1"/>
      <c r="D51" s="1"/>
      <c r="E51" s="1"/>
      <c r="F51" s="2"/>
      <c r="G51" s="37"/>
      <c r="H51" s="15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15"/>
      <c r="AG51" s="24"/>
      <c r="AH51" s="24"/>
      <c r="AI51" s="24"/>
      <c r="AJ51" s="24"/>
      <c r="AK51" s="24"/>
      <c r="AL51" s="24"/>
      <c r="AM51" s="24"/>
      <c r="AN51" s="24"/>
      <c r="AO51" s="24"/>
    </row>
    <row r="52" spans="1:41" ht="15">
      <c r="A52" s="1" t="s">
        <v>145</v>
      </c>
      <c r="B52" s="1"/>
      <c r="C52" s="1"/>
      <c r="D52" s="1"/>
      <c r="E52" s="1"/>
      <c r="F52" s="2"/>
      <c r="G52" s="31"/>
      <c r="H52" s="15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15"/>
      <c r="AG52" s="24"/>
      <c r="AH52" s="24"/>
      <c r="AI52" s="24"/>
      <c r="AJ52" s="24"/>
      <c r="AK52" s="24"/>
      <c r="AL52" s="24"/>
      <c r="AM52" s="24"/>
      <c r="AN52" s="24"/>
      <c r="AO52" s="24"/>
    </row>
    <row r="53" spans="1:41" ht="15">
      <c r="A53" s="1"/>
      <c r="B53" s="1"/>
      <c r="C53" s="1"/>
      <c r="D53" s="1"/>
      <c r="E53" s="1"/>
      <c r="F53" s="2"/>
      <c r="G53" s="31"/>
      <c r="H53" s="15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15"/>
      <c r="AG53" s="24"/>
      <c r="AH53" s="24"/>
      <c r="AI53" s="24"/>
      <c r="AJ53" s="24"/>
      <c r="AK53" s="24"/>
      <c r="AL53" s="24"/>
      <c r="AM53" s="24"/>
      <c r="AN53" s="24"/>
      <c r="AO53" s="24"/>
    </row>
    <row r="54" spans="1:32" s="24" customFormat="1" ht="15" hidden="1">
      <c r="A54" s="15"/>
      <c r="B54" s="15" t="s">
        <v>181</v>
      </c>
      <c r="C54" s="15"/>
      <c r="D54" s="15"/>
      <c r="E54" s="15"/>
      <c r="F54" s="2"/>
      <c r="G54" s="31">
        <f aca="true" t="shared" si="2" ref="G54:G63">SUM(I54:AE54)</f>
        <v>0</v>
      </c>
      <c r="H54" s="15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Y54" s="31"/>
      <c r="AC54" s="31"/>
      <c r="AD54" s="31"/>
      <c r="AE54" s="31"/>
      <c r="AF54" s="15"/>
    </row>
    <row r="55" spans="1:32" s="24" customFormat="1" ht="15" hidden="1">
      <c r="A55" s="15"/>
      <c r="B55" s="15" t="s">
        <v>146</v>
      </c>
      <c r="C55" s="15"/>
      <c r="D55" s="15"/>
      <c r="E55" s="15"/>
      <c r="F55" s="2"/>
      <c r="G55" s="31">
        <f t="shared" si="2"/>
        <v>0</v>
      </c>
      <c r="H55" s="15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15"/>
    </row>
    <row r="56" spans="1:32" s="24" customFormat="1" ht="15">
      <c r="A56" s="15"/>
      <c r="B56" s="15"/>
      <c r="C56" s="15"/>
      <c r="D56" s="15"/>
      <c r="E56" s="15"/>
      <c r="F56" s="2"/>
      <c r="G56" s="31">
        <f t="shared" si="2"/>
        <v>0</v>
      </c>
      <c r="H56" s="15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15"/>
    </row>
    <row r="57" spans="1:32" s="24" customFormat="1" ht="15">
      <c r="A57" s="15"/>
      <c r="B57" s="15" t="s">
        <v>180</v>
      </c>
      <c r="C57" s="15"/>
      <c r="D57" s="15"/>
      <c r="E57" s="15"/>
      <c r="F57" s="2"/>
      <c r="G57" s="31">
        <f t="shared" si="2"/>
        <v>0</v>
      </c>
      <c r="H57" s="15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15"/>
    </row>
    <row r="58" spans="1:32" s="24" customFormat="1" ht="15">
      <c r="A58" s="15"/>
      <c r="B58" s="15" t="s">
        <v>147</v>
      </c>
      <c r="C58" s="15"/>
      <c r="D58" s="15"/>
      <c r="E58" s="15"/>
      <c r="F58" s="2"/>
      <c r="G58" s="31">
        <f t="shared" si="2"/>
        <v>-3128</v>
      </c>
      <c r="H58" s="15"/>
      <c r="I58" s="31">
        <f>-3128</f>
        <v>-3128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15"/>
    </row>
    <row r="59" spans="1:32" s="24" customFormat="1" ht="15">
      <c r="A59" s="15"/>
      <c r="B59" s="15" t="s">
        <v>148</v>
      </c>
      <c r="C59" s="15"/>
      <c r="D59" s="15"/>
      <c r="E59" s="15"/>
      <c r="F59" s="2"/>
      <c r="G59" s="31">
        <f t="shared" si="2"/>
        <v>-36</v>
      </c>
      <c r="H59" s="15"/>
      <c r="I59" s="31"/>
      <c r="J59" s="31"/>
      <c r="K59" s="31">
        <f>-36</f>
        <v>-36</v>
      </c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15"/>
    </row>
    <row r="60" spans="1:32" s="24" customFormat="1" ht="15">
      <c r="A60" s="15"/>
      <c r="B60" s="15"/>
      <c r="C60" s="15"/>
      <c r="D60" s="15"/>
      <c r="E60" s="15"/>
      <c r="F60" s="2"/>
      <c r="G60" s="31">
        <f t="shared" si="2"/>
        <v>0</v>
      </c>
      <c r="H60" s="15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15"/>
    </row>
    <row r="61" spans="1:32" s="24" customFormat="1" ht="15" hidden="1">
      <c r="A61" s="15"/>
      <c r="B61" s="15" t="s">
        <v>149</v>
      </c>
      <c r="C61" s="15"/>
      <c r="D61" s="15"/>
      <c r="E61" s="15"/>
      <c r="F61" s="2"/>
      <c r="G61" s="31">
        <f t="shared" si="2"/>
        <v>0</v>
      </c>
      <c r="H61" s="15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E61" s="31"/>
      <c r="AF61" s="15"/>
    </row>
    <row r="62" spans="1:32" s="24" customFormat="1" ht="15" hidden="1">
      <c r="A62" s="15"/>
      <c r="B62" s="15" t="s">
        <v>150</v>
      </c>
      <c r="C62" s="15"/>
      <c r="D62" s="15"/>
      <c r="E62" s="15"/>
      <c r="F62" s="2"/>
      <c r="G62" s="31">
        <f t="shared" si="2"/>
        <v>0</v>
      </c>
      <c r="H62" s="15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E62" s="31"/>
      <c r="AF62" s="15"/>
    </row>
    <row r="63" spans="1:32" s="24" customFormat="1" ht="15" hidden="1">
      <c r="A63" s="15"/>
      <c r="B63" s="15" t="s">
        <v>151</v>
      </c>
      <c r="C63" s="15"/>
      <c r="D63" s="15"/>
      <c r="E63" s="15"/>
      <c r="F63" s="2"/>
      <c r="G63" s="31">
        <f t="shared" si="2"/>
        <v>0</v>
      </c>
      <c r="H63" s="15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E63" s="31"/>
      <c r="AF63" s="15"/>
    </row>
    <row r="64" spans="1:32" s="24" customFormat="1" ht="15" hidden="1">
      <c r="A64" s="15"/>
      <c r="B64" s="35" t="s">
        <v>152</v>
      </c>
      <c r="C64" s="35"/>
      <c r="D64" s="35"/>
      <c r="E64" s="35"/>
      <c r="F64" s="2"/>
      <c r="G64" s="31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1"/>
      <c r="Y64" s="35"/>
      <c r="Z64" s="31"/>
      <c r="AA64" s="31"/>
      <c r="AB64" s="31"/>
      <c r="AE64" s="35"/>
      <c r="AF64" s="35"/>
    </row>
    <row r="65" spans="1:41" ht="15">
      <c r="A65" s="1"/>
      <c r="B65" s="1"/>
      <c r="C65" s="1"/>
      <c r="D65" s="1"/>
      <c r="E65" s="1"/>
      <c r="F65" s="2"/>
      <c r="G65" s="31"/>
      <c r="H65" s="15"/>
      <c r="I65" s="35"/>
      <c r="J65" s="35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24"/>
      <c r="AD65" s="24"/>
      <c r="AE65" s="31"/>
      <c r="AF65" s="15"/>
      <c r="AG65" s="24"/>
      <c r="AH65" s="24"/>
      <c r="AI65" s="24"/>
      <c r="AJ65" s="24"/>
      <c r="AK65" s="24"/>
      <c r="AL65" s="24"/>
      <c r="AM65" s="24"/>
      <c r="AN65" s="24"/>
      <c r="AO65" s="24"/>
    </row>
    <row r="66" spans="1:41" ht="15">
      <c r="A66" s="34" t="s">
        <v>153</v>
      </c>
      <c r="B66" s="1"/>
      <c r="C66" s="1"/>
      <c r="D66" s="1"/>
      <c r="E66" s="1"/>
      <c r="F66" s="2"/>
      <c r="G66" s="38">
        <f>SUM(G54:G65)</f>
        <v>-3164</v>
      </c>
      <c r="H66" s="15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15"/>
      <c r="AG66" s="24"/>
      <c r="AH66" s="24"/>
      <c r="AI66" s="24"/>
      <c r="AJ66" s="24"/>
      <c r="AK66" s="24"/>
      <c r="AL66" s="24"/>
      <c r="AM66" s="24"/>
      <c r="AN66" s="24"/>
      <c r="AO66" s="24"/>
    </row>
    <row r="67" spans="1:41" ht="15">
      <c r="A67" s="1"/>
      <c r="B67" s="1"/>
      <c r="C67" s="1"/>
      <c r="D67" s="1"/>
      <c r="E67" s="1"/>
      <c r="F67" s="2"/>
      <c r="G67" s="31"/>
      <c r="H67" s="15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15"/>
      <c r="AG67" s="24"/>
      <c r="AH67" s="24"/>
      <c r="AI67" s="24"/>
      <c r="AJ67" s="24"/>
      <c r="AK67" s="24"/>
      <c r="AL67" s="24"/>
      <c r="AM67" s="24"/>
      <c r="AN67" s="24"/>
      <c r="AO67" s="24"/>
    </row>
    <row r="68" spans="1:41" ht="15">
      <c r="A68" s="1" t="s">
        <v>154</v>
      </c>
      <c r="B68" s="1"/>
      <c r="C68" s="1"/>
      <c r="D68" s="1"/>
      <c r="E68" s="1"/>
      <c r="F68" s="2"/>
      <c r="G68" s="37" t="s">
        <v>30</v>
      </c>
      <c r="H68" s="15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15"/>
      <c r="AG68" s="24"/>
      <c r="AH68" s="24"/>
      <c r="AI68" s="24"/>
      <c r="AJ68" s="24"/>
      <c r="AK68" s="24"/>
      <c r="AL68" s="24"/>
      <c r="AM68" s="24"/>
      <c r="AN68" s="24"/>
      <c r="AO68" s="24"/>
    </row>
    <row r="69" spans="1:41" ht="15">
      <c r="A69" s="33"/>
      <c r="B69" s="33"/>
      <c r="C69" s="33"/>
      <c r="D69" s="33"/>
      <c r="E69" s="33"/>
      <c r="F69" s="2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24"/>
      <c r="AH69" s="24"/>
      <c r="AI69" s="24"/>
      <c r="AJ69" s="24"/>
      <c r="AK69" s="24"/>
      <c r="AL69" s="24"/>
      <c r="AM69" s="24"/>
      <c r="AN69" s="24"/>
      <c r="AO69" s="24"/>
    </row>
    <row r="70" spans="1:32" s="24" customFormat="1" ht="15">
      <c r="A70" s="35"/>
      <c r="B70" s="35" t="s">
        <v>182</v>
      </c>
      <c r="C70" s="35"/>
      <c r="D70" s="35"/>
      <c r="E70" s="35"/>
      <c r="F70" s="2"/>
      <c r="G70" s="31">
        <f aca="true" t="shared" si="3" ref="G70:G76">SUM(I70:AE70)</f>
        <v>971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>
        <v>2888</v>
      </c>
      <c r="S70" s="35">
        <f>-703</f>
        <v>-703</v>
      </c>
      <c r="T70" s="35"/>
      <c r="U70" s="35">
        <f>-1214</f>
        <v>-1214</v>
      </c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</row>
    <row r="71" spans="1:32" s="24" customFormat="1" ht="15">
      <c r="A71" s="35"/>
      <c r="B71" s="35" t="s">
        <v>155</v>
      </c>
      <c r="C71" s="35"/>
      <c r="D71" s="35"/>
      <c r="E71" s="35"/>
      <c r="F71" s="2"/>
      <c r="G71" s="31">
        <f t="shared" si="3"/>
        <v>0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</row>
    <row r="72" spans="1:32" s="24" customFormat="1" ht="15" hidden="1">
      <c r="A72" s="35"/>
      <c r="B72" s="35" t="s">
        <v>156</v>
      </c>
      <c r="C72" s="35"/>
      <c r="D72" s="35"/>
      <c r="E72" s="35"/>
      <c r="F72" s="2"/>
      <c r="G72" s="31">
        <f t="shared" si="3"/>
        <v>0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</row>
    <row r="73" spans="1:32" s="24" customFormat="1" ht="15" hidden="1">
      <c r="A73" s="35"/>
      <c r="B73" s="35" t="s">
        <v>157</v>
      </c>
      <c r="C73" s="35"/>
      <c r="D73" s="35"/>
      <c r="E73" s="35"/>
      <c r="F73" s="2"/>
      <c r="G73" s="31">
        <f t="shared" si="3"/>
        <v>0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</row>
    <row r="74" spans="1:32" s="24" customFormat="1" ht="15" hidden="1">
      <c r="A74" s="35"/>
      <c r="B74" s="35" t="s">
        <v>158</v>
      </c>
      <c r="C74" s="35"/>
      <c r="D74" s="35"/>
      <c r="E74" s="35"/>
      <c r="F74" s="2"/>
      <c r="G74" s="31">
        <f t="shared" si="3"/>
        <v>0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</row>
    <row r="75" spans="1:32" s="24" customFormat="1" ht="15" hidden="1">
      <c r="A75" s="35"/>
      <c r="B75" s="35" t="s">
        <v>159</v>
      </c>
      <c r="C75" s="35"/>
      <c r="D75" s="35"/>
      <c r="E75" s="35"/>
      <c r="F75" s="2"/>
      <c r="G75" s="31">
        <f t="shared" si="3"/>
        <v>0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</row>
    <row r="76" spans="1:32" s="24" customFormat="1" ht="15" hidden="1">
      <c r="A76" s="15"/>
      <c r="B76" s="35" t="s">
        <v>160</v>
      </c>
      <c r="C76" s="15"/>
      <c r="D76" s="15"/>
      <c r="E76" s="15"/>
      <c r="F76" s="2"/>
      <c r="G76" s="31">
        <f t="shared" si="3"/>
        <v>0</v>
      </c>
      <c r="H76" s="15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15"/>
    </row>
    <row r="77" spans="1:32" s="24" customFormat="1" ht="15">
      <c r="A77" s="15"/>
      <c r="B77" s="15"/>
      <c r="C77" s="15"/>
      <c r="D77" s="15"/>
      <c r="E77" s="15"/>
      <c r="F77" s="2"/>
      <c r="G77" s="31"/>
      <c r="H77" s="15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15"/>
    </row>
    <row r="78" spans="1:41" ht="15">
      <c r="A78" s="34" t="s">
        <v>161</v>
      </c>
      <c r="B78" s="1"/>
      <c r="C78" s="1"/>
      <c r="D78" s="1"/>
      <c r="E78" s="1"/>
      <c r="F78" s="2"/>
      <c r="G78" s="38">
        <f>SUM(G70:G76)</f>
        <v>971</v>
      </c>
      <c r="H78" s="15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15"/>
      <c r="AG78" s="24"/>
      <c r="AH78" s="24"/>
      <c r="AI78" s="24"/>
      <c r="AJ78" s="24"/>
      <c r="AK78" s="24"/>
      <c r="AL78" s="24"/>
      <c r="AM78" s="24"/>
      <c r="AN78" s="24"/>
      <c r="AO78" s="24"/>
    </row>
    <row r="79" spans="1:41" ht="15">
      <c r="A79" s="1"/>
      <c r="B79" s="1"/>
      <c r="C79" s="1"/>
      <c r="D79" s="1"/>
      <c r="E79" s="1"/>
      <c r="F79" s="2"/>
      <c r="G79" s="31"/>
      <c r="H79" s="15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15"/>
      <c r="AG79" s="24"/>
      <c r="AH79" s="24"/>
      <c r="AI79" s="24"/>
      <c r="AJ79" s="24"/>
      <c r="AK79" s="24"/>
      <c r="AL79" s="24"/>
      <c r="AM79" s="24"/>
      <c r="AN79" s="24"/>
      <c r="AO79" s="24"/>
    </row>
    <row r="80" spans="1:41" ht="15">
      <c r="A80" s="1"/>
      <c r="B80" s="1"/>
      <c r="C80" s="1"/>
      <c r="D80" s="1"/>
      <c r="E80" s="1"/>
      <c r="F80" s="2"/>
      <c r="G80" s="31">
        <f>G50+G66+G78</f>
        <v>597</v>
      </c>
      <c r="H80" s="15"/>
      <c r="I80" s="31"/>
      <c r="J80" s="31"/>
      <c r="K80" s="31"/>
      <c r="L80" s="31"/>
      <c r="M80" s="31"/>
      <c r="N80" s="31"/>
      <c r="O80" s="31">
        <f>-581</f>
        <v>-581</v>
      </c>
      <c r="P80" s="31">
        <f>-16</f>
        <v>-16</v>
      </c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15"/>
      <c r="AG80" s="24"/>
      <c r="AH80" s="24"/>
      <c r="AI80" s="24"/>
      <c r="AJ80" s="24"/>
      <c r="AK80" s="24"/>
      <c r="AL80" s="24"/>
      <c r="AM80" s="24"/>
      <c r="AN80" s="24"/>
      <c r="AO80" s="24"/>
    </row>
    <row r="81" spans="1:41" ht="15">
      <c r="A81" s="1"/>
      <c r="B81" s="1"/>
      <c r="C81" s="1"/>
      <c r="D81" s="1"/>
      <c r="E81" s="1"/>
      <c r="F81" s="2"/>
      <c r="G81" s="31"/>
      <c r="H81" s="15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15"/>
      <c r="AG81" s="24"/>
      <c r="AH81" s="24"/>
      <c r="AI81" s="24"/>
      <c r="AJ81" s="24"/>
      <c r="AK81" s="24"/>
      <c r="AL81" s="24"/>
      <c r="AM81" s="24"/>
      <c r="AN81" s="24"/>
      <c r="AO81" s="24"/>
    </row>
    <row r="82" spans="1:41" ht="15">
      <c r="A82" s="1"/>
      <c r="B82" s="15" t="s">
        <v>162</v>
      </c>
      <c r="C82" s="15"/>
      <c r="D82" s="15"/>
      <c r="E82" s="32"/>
      <c r="F82" s="2"/>
      <c r="G82" s="31">
        <f>G85-G83</f>
        <v>597</v>
      </c>
      <c r="H82" s="15"/>
      <c r="I82" s="31"/>
      <c r="J82" s="31"/>
      <c r="K82" s="31"/>
      <c r="L82" s="31"/>
      <c r="M82" s="31"/>
      <c r="N82" s="31"/>
      <c r="O82" s="31"/>
      <c r="P82" s="31"/>
      <c r="Q82" s="24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15"/>
      <c r="AG82" s="24"/>
      <c r="AH82" s="24"/>
      <c r="AI82" s="24"/>
      <c r="AJ82" s="24"/>
      <c r="AK82" s="24"/>
      <c r="AL82" s="24"/>
      <c r="AM82" s="24"/>
      <c r="AN82" s="24"/>
      <c r="AO82" s="24"/>
    </row>
    <row r="83" spans="1:41" ht="15">
      <c r="A83" s="1"/>
      <c r="B83" s="15" t="s">
        <v>163</v>
      </c>
      <c r="C83" s="15"/>
      <c r="D83" s="15"/>
      <c r="E83" s="32"/>
      <c r="F83" s="2"/>
      <c r="G83" s="19">
        <f>G93</f>
        <v>-9882</v>
      </c>
      <c r="H83" s="15"/>
      <c r="I83" s="31"/>
      <c r="J83" s="31"/>
      <c r="K83" s="31"/>
      <c r="L83" s="31"/>
      <c r="M83" s="31"/>
      <c r="N83" s="31"/>
      <c r="O83" s="31"/>
      <c r="P83" s="24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15"/>
      <c r="AG83" s="24"/>
      <c r="AH83" s="24"/>
      <c r="AI83" s="24"/>
      <c r="AJ83" s="24"/>
      <c r="AK83" s="24"/>
      <c r="AL83" s="24"/>
      <c r="AM83" s="24"/>
      <c r="AN83" s="24"/>
      <c r="AO83" s="24"/>
    </row>
    <row r="84" spans="1:41" ht="15">
      <c r="A84" s="1"/>
      <c r="B84" s="15"/>
      <c r="C84" s="15"/>
      <c r="D84" s="15"/>
      <c r="E84" s="15"/>
      <c r="F84" s="2"/>
      <c r="G84" s="31"/>
      <c r="H84" s="15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15"/>
      <c r="AG84" s="24"/>
      <c r="AH84" s="24"/>
      <c r="AI84" s="24"/>
      <c r="AJ84" s="24"/>
      <c r="AK84" s="24"/>
      <c r="AL84" s="24"/>
      <c r="AM84" s="24"/>
      <c r="AN84" s="24"/>
      <c r="AO84" s="24"/>
    </row>
    <row r="85" spans="1:67" ht="15.75" thickBot="1">
      <c r="A85" s="1"/>
      <c r="B85" s="39" t="s">
        <v>164</v>
      </c>
      <c r="C85" s="1"/>
      <c r="D85" s="1"/>
      <c r="E85" s="1"/>
      <c r="F85" s="2"/>
      <c r="G85" s="40">
        <f>E93</f>
        <v>-9285</v>
      </c>
      <c r="H85" s="15"/>
      <c r="I85" s="38">
        <f aca="true" t="shared" si="4" ref="I85:AE85">SUM(I8:I84)</f>
        <v>0</v>
      </c>
      <c r="J85" s="38">
        <f t="shared" si="4"/>
        <v>0</v>
      </c>
      <c r="K85" s="38">
        <f t="shared" si="4"/>
        <v>0</v>
      </c>
      <c r="L85" s="38">
        <f t="shared" si="4"/>
        <v>0</v>
      </c>
      <c r="M85" s="38">
        <f t="shared" si="4"/>
        <v>0</v>
      </c>
      <c r="N85" s="38">
        <f t="shared" si="4"/>
        <v>0</v>
      </c>
      <c r="O85" s="38">
        <f t="shared" si="4"/>
        <v>0</v>
      </c>
      <c r="P85" s="38">
        <f t="shared" si="4"/>
        <v>0</v>
      </c>
      <c r="Q85" s="38">
        <f t="shared" si="4"/>
        <v>2</v>
      </c>
      <c r="R85" s="38">
        <f t="shared" si="4"/>
        <v>0</v>
      </c>
      <c r="S85" s="38">
        <f t="shared" si="4"/>
        <v>1</v>
      </c>
      <c r="T85" s="38">
        <f t="shared" si="4"/>
        <v>0</v>
      </c>
      <c r="U85" s="38">
        <f t="shared" si="4"/>
        <v>-1</v>
      </c>
      <c r="V85" s="38">
        <f t="shared" si="4"/>
        <v>0</v>
      </c>
      <c r="W85" s="38">
        <f t="shared" si="4"/>
        <v>0</v>
      </c>
      <c r="X85" s="38">
        <f t="shared" si="4"/>
        <v>0</v>
      </c>
      <c r="Y85" s="38">
        <f t="shared" si="4"/>
        <v>0</v>
      </c>
      <c r="Z85" s="38">
        <f t="shared" si="4"/>
        <v>0</v>
      </c>
      <c r="AA85" s="38">
        <f t="shared" si="4"/>
        <v>0</v>
      </c>
      <c r="AB85" s="38">
        <f t="shared" si="4"/>
        <v>0</v>
      </c>
      <c r="AC85" s="38">
        <f t="shared" si="4"/>
        <v>0</v>
      </c>
      <c r="AD85" s="38">
        <f t="shared" si="4"/>
        <v>0</v>
      </c>
      <c r="AE85" s="38">
        <f t="shared" si="4"/>
        <v>0</v>
      </c>
      <c r="AF85" s="15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</row>
    <row r="86" spans="1:67" ht="15.75" thickTop="1">
      <c r="A86" s="1"/>
      <c r="B86" s="15"/>
      <c r="C86" s="35"/>
      <c r="D86" s="15"/>
      <c r="E86" s="32"/>
      <c r="F86" s="2"/>
      <c r="G86" s="31"/>
      <c r="H86" s="15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15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</row>
    <row r="87" spans="1:41" ht="15">
      <c r="A87" s="41" t="s">
        <v>165</v>
      </c>
      <c r="B87" s="42"/>
      <c r="C87" s="43"/>
      <c r="D87" s="43"/>
      <c r="E87" s="71" t="str">
        <f>G5</f>
        <v>30/9/04</v>
      </c>
      <c r="F87" s="44"/>
      <c r="G87" s="45" t="str">
        <f>G6</f>
        <v>30/6/04</v>
      </c>
      <c r="H87" s="46"/>
      <c r="I87" s="15"/>
      <c r="J87" s="15"/>
      <c r="K87" s="15"/>
      <c r="L87" s="15"/>
      <c r="M87" s="35"/>
      <c r="N87" s="35"/>
      <c r="O87" s="35"/>
      <c r="P87" s="35"/>
      <c r="Q87" s="35"/>
      <c r="R87" s="35"/>
      <c r="S87" s="35"/>
      <c r="T87" s="3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24"/>
      <c r="AH87" s="24"/>
      <c r="AI87" s="24"/>
      <c r="AJ87" s="24"/>
      <c r="AK87" s="24"/>
      <c r="AL87" s="24"/>
      <c r="AM87" s="24"/>
      <c r="AN87" s="24"/>
      <c r="AO87" s="24"/>
    </row>
    <row r="88" spans="1:41" ht="15">
      <c r="A88" s="47" t="s">
        <v>166</v>
      </c>
      <c r="B88" s="48"/>
      <c r="C88" s="48"/>
      <c r="D88" s="48"/>
      <c r="E88" s="48"/>
      <c r="F88" s="49"/>
      <c r="G88" s="50"/>
      <c r="H88" s="51"/>
      <c r="I88" s="15"/>
      <c r="J88" s="15"/>
      <c r="K88" s="15"/>
      <c r="L88" s="15"/>
      <c r="M88" s="35"/>
      <c r="N88" s="35"/>
      <c r="O88" s="35"/>
      <c r="P88" s="35"/>
      <c r="Q88" s="35"/>
      <c r="R88" s="35"/>
      <c r="S88" s="35"/>
      <c r="T88" s="3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24"/>
      <c r="AH88" s="24"/>
      <c r="AI88" s="24"/>
      <c r="AJ88" s="24"/>
      <c r="AK88" s="24"/>
      <c r="AL88" s="24"/>
      <c r="AM88" s="24"/>
      <c r="AN88" s="24"/>
      <c r="AO88" s="24"/>
    </row>
    <row r="89" spans="1:32" s="24" customFormat="1" ht="15">
      <c r="A89" s="52"/>
      <c r="B89" s="53" t="s">
        <v>169</v>
      </c>
      <c r="C89" s="53"/>
      <c r="D89" s="53"/>
      <c r="E89" s="37">
        <f>O5</f>
        <v>-9672</v>
      </c>
      <c r="F89" s="49"/>
      <c r="G89" s="54">
        <f>O6</f>
        <v>-10253</v>
      </c>
      <c r="H89" s="55"/>
      <c r="I89" s="56"/>
      <c r="J89" s="15"/>
      <c r="K89" s="15"/>
      <c r="L89" s="15"/>
      <c r="M89" s="35"/>
      <c r="N89" s="35"/>
      <c r="O89" s="35"/>
      <c r="P89" s="35"/>
      <c r="Q89" s="35"/>
      <c r="R89" s="35"/>
      <c r="S89" s="35"/>
      <c r="T89" s="3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</row>
    <row r="90" spans="1:32" s="24" customFormat="1" ht="15">
      <c r="A90" s="52"/>
      <c r="B90" s="53" t="s">
        <v>167</v>
      </c>
      <c r="C90" s="53"/>
      <c r="D90" s="53"/>
      <c r="E90" s="37">
        <f>P5</f>
        <v>387</v>
      </c>
      <c r="F90" s="49"/>
      <c r="G90" s="54">
        <f>P6</f>
        <v>371</v>
      </c>
      <c r="H90" s="55"/>
      <c r="I90" s="57"/>
      <c r="J90" s="35"/>
      <c r="K90" s="35"/>
      <c r="L90" s="35"/>
      <c r="M90" s="58"/>
      <c r="N90" s="58"/>
      <c r="O90" s="58"/>
      <c r="P90" s="58"/>
      <c r="Q90" s="58"/>
      <c r="R90" s="58"/>
      <c r="S90" s="58"/>
      <c r="T90" s="59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</row>
    <row r="91" spans="1:32" s="24" customFormat="1" ht="15">
      <c r="A91" s="53"/>
      <c r="B91" s="53" t="s">
        <v>168</v>
      </c>
      <c r="C91" s="53"/>
      <c r="D91" s="53"/>
      <c r="E91" s="37"/>
      <c r="F91" s="49"/>
      <c r="G91" s="54"/>
      <c r="H91" s="60"/>
      <c r="I91" s="57"/>
      <c r="J91" s="35"/>
      <c r="K91" s="35"/>
      <c r="L91" s="35"/>
      <c r="M91" s="58"/>
      <c r="N91" s="58"/>
      <c r="O91" s="58"/>
      <c r="P91" s="58"/>
      <c r="Q91" s="58"/>
      <c r="R91" s="58"/>
      <c r="S91" s="58"/>
      <c r="T91" s="59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</row>
    <row r="92" spans="5:41" ht="12.75">
      <c r="E92" s="61"/>
      <c r="G92" s="63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</row>
    <row r="93" spans="1:41" ht="15.75" thickBot="1">
      <c r="A93" s="47"/>
      <c r="B93" s="64"/>
      <c r="C93" s="48"/>
      <c r="D93" s="48"/>
      <c r="E93" s="65">
        <f>SUM(E89:E92)</f>
        <v>-9285</v>
      </c>
      <c r="F93" s="49"/>
      <c r="G93" s="65">
        <f>SUM(G89:G90)</f>
        <v>-9882</v>
      </c>
      <c r="H93" s="51"/>
      <c r="I93" s="35"/>
      <c r="J93" s="35"/>
      <c r="K93" s="35"/>
      <c r="L93" s="35"/>
      <c r="M93" s="58"/>
      <c r="N93" s="58"/>
      <c r="O93" s="58"/>
      <c r="P93" s="58"/>
      <c r="Q93" s="58"/>
      <c r="R93" s="58"/>
      <c r="S93" s="58"/>
      <c r="T93" s="59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24"/>
      <c r="AH93" s="24"/>
      <c r="AI93" s="24"/>
      <c r="AJ93" s="24"/>
      <c r="AK93" s="24"/>
      <c r="AL93" s="24"/>
      <c r="AM93" s="24"/>
      <c r="AN93" s="24"/>
      <c r="AO93" s="24"/>
    </row>
    <row r="94" spans="1:41" ht="15.75" thickTop="1">
      <c r="A94" s="66"/>
      <c r="B94" s="5"/>
      <c r="C94" s="5"/>
      <c r="D94" s="5"/>
      <c r="E94" s="5"/>
      <c r="F94" s="67"/>
      <c r="G94" s="68"/>
      <c r="H94" s="69"/>
      <c r="I94" s="35"/>
      <c r="J94" s="35"/>
      <c r="K94" s="35"/>
      <c r="L94" s="35"/>
      <c r="M94" s="58"/>
      <c r="N94" s="58"/>
      <c r="O94" s="58"/>
      <c r="P94" s="58"/>
      <c r="Q94" s="58"/>
      <c r="R94" s="58"/>
      <c r="S94" s="58"/>
      <c r="T94" s="59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24"/>
      <c r="AH94" s="24"/>
      <c r="AI94" s="24"/>
      <c r="AJ94" s="24"/>
      <c r="AK94" s="24"/>
      <c r="AL94" s="24"/>
      <c r="AM94" s="24"/>
      <c r="AN94" s="24"/>
      <c r="AO94" s="24"/>
    </row>
    <row r="95" spans="1:41" ht="15">
      <c r="A95" s="47"/>
      <c r="B95" s="1"/>
      <c r="C95" s="1"/>
      <c r="D95" s="1"/>
      <c r="E95" s="1"/>
      <c r="F95" s="2"/>
      <c r="G95" s="31"/>
      <c r="H95" s="1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70">
        <v>1324118</v>
      </c>
      <c r="U95" s="70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24"/>
      <c r="AH95" s="24"/>
      <c r="AI95" s="24"/>
      <c r="AJ95" s="24"/>
      <c r="AK95" s="24"/>
      <c r="AL95" s="24"/>
      <c r="AM95" s="24"/>
      <c r="AN95" s="24"/>
      <c r="AO95" s="24"/>
    </row>
    <row r="96" spans="7:41" ht="12.75"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</row>
    <row r="97" spans="7:41" ht="12.75">
      <c r="G97" s="24"/>
      <c r="H97" s="24"/>
      <c r="I97" s="72" t="s">
        <v>183</v>
      </c>
      <c r="J97" s="73" t="s">
        <v>184</v>
      </c>
      <c r="K97" s="72" t="s">
        <v>185</v>
      </c>
      <c r="L97" s="72" t="s">
        <v>186</v>
      </c>
      <c r="M97" s="72" t="s">
        <v>187</v>
      </c>
      <c r="N97" s="72" t="s">
        <v>188</v>
      </c>
      <c r="O97" s="72" t="s">
        <v>189</v>
      </c>
      <c r="P97" s="72" t="s">
        <v>190</v>
      </c>
      <c r="Q97" s="72" t="s">
        <v>40</v>
      </c>
      <c r="R97" s="72" t="s">
        <v>191</v>
      </c>
      <c r="S97" s="72" t="s">
        <v>192</v>
      </c>
      <c r="T97" s="72" t="s">
        <v>193</v>
      </c>
      <c r="U97" s="72" t="s">
        <v>194</v>
      </c>
      <c r="V97" s="72" t="s">
        <v>195</v>
      </c>
      <c r="W97" s="72" t="s">
        <v>196</v>
      </c>
      <c r="X97" s="72" t="s">
        <v>197</v>
      </c>
      <c r="Y97" s="72" t="s">
        <v>198</v>
      </c>
      <c r="Z97" s="72" t="s">
        <v>199</v>
      </c>
      <c r="AA97" s="72" t="s">
        <v>200</v>
      </c>
      <c r="AB97" s="73" t="s">
        <v>201</v>
      </c>
      <c r="AC97" s="72" t="s">
        <v>202</v>
      </c>
      <c r="AD97" s="72" t="s">
        <v>203</v>
      </c>
      <c r="AE97" s="72" t="s">
        <v>204</v>
      </c>
      <c r="AF97" s="24"/>
      <c r="AG97" s="124" t="s">
        <v>48</v>
      </c>
      <c r="AH97" s="24"/>
      <c r="AI97" s="24"/>
      <c r="AJ97" s="24"/>
      <c r="AK97" s="24"/>
      <c r="AL97" s="24"/>
      <c r="AM97" s="24"/>
      <c r="AN97" s="24"/>
      <c r="AO97" s="24"/>
    </row>
    <row r="98" spans="6:44" ht="12.75">
      <c r="F98" s="62" t="s">
        <v>205</v>
      </c>
      <c r="G98" s="24" t="s">
        <v>206</v>
      </c>
      <c r="H98" s="24"/>
      <c r="I98" s="74">
        <v>1</v>
      </c>
      <c r="J98" s="74"/>
      <c r="K98" s="74">
        <v>0</v>
      </c>
      <c r="L98" s="74">
        <v>0</v>
      </c>
      <c r="M98" s="74">
        <v>88</v>
      </c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>
        <v>5</v>
      </c>
      <c r="AC98" s="74">
        <v>2435</v>
      </c>
      <c r="AD98" s="74">
        <v>2</v>
      </c>
      <c r="AE98" s="74"/>
      <c r="AF98" s="74"/>
      <c r="AG98" s="74">
        <f>SUM(I98:AE98)</f>
        <v>2531</v>
      </c>
      <c r="AH98" s="74"/>
      <c r="AI98" s="74"/>
      <c r="AJ98" s="74"/>
      <c r="AK98" s="74"/>
      <c r="AL98" s="74"/>
      <c r="AM98" s="74"/>
      <c r="AN98" s="74"/>
      <c r="AO98" s="74"/>
      <c r="AP98" s="75"/>
      <c r="AQ98" s="75"/>
      <c r="AR98" s="75"/>
    </row>
    <row r="99" spans="7:44" ht="12.75">
      <c r="G99" s="24" t="s">
        <v>207</v>
      </c>
      <c r="H99" s="24"/>
      <c r="I99" s="74">
        <v>52</v>
      </c>
      <c r="J99" s="74"/>
      <c r="K99" s="74">
        <v>12</v>
      </c>
      <c r="L99" s="74">
        <v>43</v>
      </c>
      <c r="M99" s="74">
        <v>67</v>
      </c>
      <c r="N99" s="74"/>
      <c r="O99" s="74">
        <v>91</v>
      </c>
      <c r="P99" s="74"/>
      <c r="Q99" s="74"/>
      <c r="R99" s="74">
        <v>15</v>
      </c>
      <c r="S99" s="74"/>
      <c r="T99" s="74"/>
      <c r="U99" s="74"/>
      <c r="V99" s="74">
        <v>15</v>
      </c>
      <c r="W99" s="74"/>
      <c r="X99" s="74"/>
      <c r="Y99" s="74"/>
      <c r="Z99" s="74">
        <v>2</v>
      </c>
      <c r="AA99" s="74"/>
      <c r="AB99" s="74">
        <v>1965</v>
      </c>
      <c r="AC99" s="74">
        <v>827</v>
      </c>
      <c r="AD99" s="74">
        <v>78</v>
      </c>
      <c r="AE99" s="74">
        <v>19</v>
      </c>
      <c r="AF99" s="74"/>
      <c r="AG99" s="74">
        <f>SUM(I99:AE99)</f>
        <v>3186</v>
      </c>
      <c r="AH99" s="74"/>
      <c r="AI99" s="74"/>
      <c r="AJ99" s="74"/>
      <c r="AK99" s="74"/>
      <c r="AL99" s="74"/>
      <c r="AM99" s="74"/>
      <c r="AN99" s="74"/>
      <c r="AO99" s="74"/>
      <c r="AP99" s="75"/>
      <c r="AQ99" s="75"/>
      <c r="AR99" s="75"/>
    </row>
    <row r="100" spans="7:44" ht="12.75">
      <c r="G100" s="24" t="s">
        <v>232</v>
      </c>
      <c r="H100" s="2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>
        <v>443</v>
      </c>
      <c r="AD100" s="74"/>
      <c r="AE100" s="74"/>
      <c r="AF100" s="74"/>
      <c r="AG100" s="74">
        <f>SUM(I100:AE100)</f>
        <v>443</v>
      </c>
      <c r="AH100" s="74"/>
      <c r="AI100" s="74"/>
      <c r="AJ100" s="74"/>
      <c r="AK100" s="74"/>
      <c r="AL100" s="74"/>
      <c r="AM100" s="74"/>
      <c r="AN100" s="74"/>
      <c r="AO100" s="74"/>
      <c r="AP100" s="75"/>
      <c r="AQ100" s="75"/>
      <c r="AR100" s="75"/>
    </row>
    <row r="101" spans="7:44" ht="12.75">
      <c r="G101" s="24"/>
      <c r="H101" s="2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5"/>
      <c r="AQ101" s="75"/>
      <c r="AR101" s="75"/>
    </row>
    <row r="102" spans="6:44" ht="12.75">
      <c r="F102" s="62" t="s">
        <v>208</v>
      </c>
      <c r="G102" s="24" t="s">
        <v>71</v>
      </c>
      <c r="H102" s="24"/>
      <c r="I102" s="74">
        <f>254*2-(254*2)</f>
        <v>0</v>
      </c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>
        <f>SUM(I102:AE102)</f>
        <v>0</v>
      </c>
      <c r="AH102" s="74"/>
      <c r="AI102" s="74"/>
      <c r="AJ102" s="74"/>
      <c r="AK102" s="74"/>
      <c r="AL102" s="74"/>
      <c r="AM102" s="74"/>
      <c r="AN102" s="74"/>
      <c r="AO102" s="74"/>
      <c r="AP102" s="75"/>
      <c r="AQ102" s="75"/>
      <c r="AR102" s="75"/>
    </row>
    <row r="103" spans="7:44" ht="12.75">
      <c r="G103" s="24" t="s">
        <v>72</v>
      </c>
      <c r="H103" s="24"/>
      <c r="I103" s="74">
        <f>109*2-(109*2)</f>
        <v>0</v>
      </c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>
        <f>SUM(I103:AE103)</f>
        <v>0</v>
      </c>
      <c r="AH103" s="74"/>
      <c r="AI103" s="74"/>
      <c r="AJ103" s="74"/>
      <c r="AK103" s="74"/>
      <c r="AL103" s="74"/>
      <c r="AM103" s="74"/>
      <c r="AN103" s="74"/>
      <c r="AO103" s="74"/>
      <c r="AP103" s="75"/>
      <c r="AQ103" s="75"/>
      <c r="AR103" s="75"/>
    </row>
    <row r="104" spans="7:44" ht="12.75">
      <c r="G104" s="24" t="s">
        <v>70</v>
      </c>
      <c r="H104" s="24"/>
      <c r="I104" s="74">
        <f>68*2</f>
        <v>136</v>
      </c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>
        <f>SUM(I104:AE104)</f>
        <v>136</v>
      </c>
      <c r="AH104" s="74"/>
      <c r="AI104" s="74"/>
      <c r="AJ104" s="74"/>
      <c r="AK104" s="74"/>
      <c r="AL104" s="74"/>
      <c r="AM104" s="74"/>
      <c r="AN104" s="74"/>
      <c r="AO104" s="74"/>
      <c r="AP104" s="75"/>
      <c r="AQ104" s="75"/>
      <c r="AR104" s="75"/>
    </row>
    <row r="105" spans="7:44" ht="12.75">
      <c r="G105" s="24"/>
      <c r="H105" s="2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5"/>
      <c r="AQ105" s="75"/>
      <c r="AR105" s="75"/>
    </row>
    <row r="106" spans="7:44" ht="12.75">
      <c r="G106" s="24"/>
      <c r="H106" s="2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5"/>
      <c r="AQ106" s="75"/>
      <c r="AR106" s="75"/>
    </row>
    <row r="107" spans="7:44" ht="12.75">
      <c r="G107" s="24"/>
      <c r="H107" s="2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5"/>
      <c r="AQ107" s="75"/>
      <c r="AR107" s="75"/>
    </row>
    <row r="108" spans="7:44" ht="12.75">
      <c r="G108" s="24"/>
      <c r="H108" s="2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5"/>
      <c r="AQ108" s="75"/>
      <c r="AR108" s="75"/>
    </row>
    <row r="109" spans="7:44" ht="12.75">
      <c r="G109" s="24"/>
      <c r="H109" s="2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5"/>
      <c r="AQ109" s="75"/>
      <c r="AR109" s="75"/>
    </row>
    <row r="110" spans="7:44" ht="12.75">
      <c r="G110" s="24"/>
      <c r="H110" s="2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5"/>
      <c r="AQ110" s="75"/>
      <c r="AR110" s="75"/>
    </row>
    <row r="111" spans="7:44" ht="12.75">
      <c r="G111" s="24"/>
      <c r="H111" s="2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5"/>
      <c r="AQ111" s="75"/>
      <c r="AR111" s="75"/>
    </row>
    <row r="112" spans="7:44" ht="12.75">
      <c r="G112" s="24"/>
      <c r="H112" s="2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5"/>
      <c r="AQ112" s="75"/>
      <c r="AR112" s="75"/>
    </row>
    <row r="113" spans="7:44" ht="12.75">
      <c r="G113" s="24"/>
      <c r="H113" s="2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5"/>
      <c r="AQ113" s="75"/>
      <c r="AR113" s="75"/>
    </row>
    <row r="114" spans="7:44" ht="12.75">
      <c r="G114" s="24"/>
      <c r="H114" s="2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5"/>
      <c r="AQ114" s="75"/>
      <c r="AR114" s="75"/>
    </row>
    <row r="115" spans="7:44" ht="12.75">
      <c r="G115" s="24"/>
      <c r="H115" s="2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5"/>
      <c r="AQ115" s="75"/>
      <c r="AR115" s="75"/>
    </row>
    <row r="116" spans="7:44" ht="12.75">
      <c r="G116" s="24"/>
      <c r="H116" s="2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5"/>
      <c r="AQ116" s="75"/>
      <c r="AR116" s="75"/>
    </row>
    <row r="117" spans="7:44" ht="12.75">
      <c r="G117" s="24"/>
      <c r="H117" s="2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5"/>
      <c r="AQ117" s="75"/>
      <c r="AR117" s="75"/>
    </row>
    <row r="118" spans="7:44" ht="12.75">
      <c r="G118" s="24"/>
      <c r="H118" s="2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5"/>
      <c r="AQ118" s="75"/>
      <c r="AR118" s="75"/>
    </row>
    <row r="119" spans="7:44" ht="12.75">
      <c r="G119" s="24"/>
      <c r="H119" s="2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5"/>
      <c r="AQ119" s="75"/>
      <c r="AR119" s="75"/>
    </row>
    <row r="120" spans="7:44" ht="12.75">
      <c r="G120" s="24"/>
      <c r="H120" s="2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5"/>
      <c r="AQ120" s="75"/>
      <c r="AR120" s="75"/>
    </row>
    <row r="121" spans="7:44" ht="12.75">
      <c r="G121" s="24"/>
      <c r="H121" s="2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5"/>
      <c r="AQ121" s="75"/>
      <c r="AR121" s="75"/>
    </row>
    <row r="122" spans="7:44" ht="12.75">
      <c r="G122" s="24"/>
      <c r="H122" s="2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5"/>
      <c r="AQ122" s="75"/>
      <c r="AR122" s="75"/>
    </row>
    <row r="123" spans="7:44" ht="12.75">
      <c r="G123" s="24"/>
      <c r="H123" s="2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5"/>
      <c r="AQ123" s="75"/>
      <c r="AR123" s="75"/>
    </row>
    <row r="124" spans="7:44" ht="12.75">
      <c r="G124" s="24"/>
      <c r="H124" s="2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5"/>
      <c r="AQ124" s="75"/>
      <c r="AR124" s="75"/>
    </row>
    <row r="125" spans="7:44" ht="12.75">
      <c r="G125" s="24"/>
      <c r="H125" s="2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5"/>
      <c r="AQ125" s="75"/>
      <c r="AR125" s="75"/>
    </row>
    <row r="126" spans="7:44" ht="12.75">
      <c r="G126" s="24"/>
      <c r="H126" s="2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5"/>
      <c r="AQ126" s="75"/>
      <c r="AR126" s="75"/>
    </row>
    <row r="127" spans="7:44" ht="12.75">
      <c r="G127" s="24"/>
      <c r="H127" s="2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5"/>
      <c r="AQ127" s="75"/>
      <c r="AR127" s="75"/>
    </row>
    <row r="128" spans="7:44" ht="12.75">
      <c r="G128" s="24"/>
      <c r="H128" s="2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5"/>
      <c r="AQ128" s="75"/>
      <c r="AR128" s="75"/>
    </row>
    <row r="129" spans="7:44" ht="12.75">
      <c r="G129" s="24"/>
      <c r="H129" s="2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5"/>
      <c r="AQ129" s="75"/>
      <c r="AR129" s="75"/>
    </row>
    <row r="130" spans="7:44" ht="12.75">
      <c r="G130" s="24"/>
      <c r="H130" s="2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5"/>
      <c r="AQ130" s="75"/>
      <c r="AR130" s="75"/>
    </row>
    <row r="131" spans="7:44" ht="12.75">
      <c r="G131" s="24"/>
      <c r="H131" s="2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5"/>
      <c r="AQ131" s="75"/>
      <c r="AR131" s="75"/>
    </row>
    <row r="132" spans="7:44" ht="12.75">
      <c r="G132" s="24"/>
      <c r="H132" s="2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5"/>
      <c r="AQ132" s="75"/>
      <c r="AR132" s="75"/>
    </row>
    <row r="133" spans="7:44" ht="12.75">
      <c r="G133" s="24"/>
      <c r="H133" s="2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5"/>
      <c r="AQ133" s="75"/>
      <c r="AR133" s="75"/>
    </row>
    <row r="134" spans="7:44" ht="12.75">
      <c r="G134" s="24"/>
      <c r="H134" s="2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5"/>
      <c r="AQ134" s="75"/>
      <c r="AR134" s="75"/>
    </row>
    <row r="135" spans="7:44" ht="12.75">
      <c r="G135" s="24"/>
      <c r="H135" s="2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5"/>
      <c r="AQ135" s="75"/>
      <c r="AR135" s="75"/>
    </row>
    <row r="136" spans="7:44" ht="12.75">
      <c r="G136" s="24"/>
      <c r="H136" s="2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5"/>
      <c r="AQ136" s="75"/>
      <c r="AR136" s="75"/>
    </row>
    <row r="137" spans="7:44" ht="12.75">
      <c r="G137" s="24"/>
      <c r="H137" s="2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5"/>
      <c r="AQ137" s="75"/>
      <c r="AR137" s="75"/>
    </row>
    <row r="138" spans="7:44" ht="12.75">
      <c r="G138" s="24"/>
      <c r="H138" s="2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5"/>
      <c r="AQ138" s="75"/>
      <c r="AR138" s="75"/>
    </row>
    <row r="139" spans="7:44" ht="12.75">
      <c r="G139" s="24"/>
      <c r="H139" s="2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5"/>
      <c r="AQ139" s="75"/>
      <c r="AR139" s="75"/>
    </row>
    <row r="140" spans="7:44" ht="12.75">
      <c r="G140" s="24"/>
      <c r="H140" s="2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5"/>
      <c r="AQ140" s="75"/>
      <c r="AR140" s="75"/>
    </row>
    <row r="141" spans="7:44" ht="12.75">
      <c r="G141" s="24"/>
      <c r="H141" s="2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5"/>
      <c r="AQ141" s="75"/>
      <c r="AR141" s="75"/>
    </row>
    <row r="142" spans="7:44" ht="12.75">
      <c r="G142" s="24"/>
      <c r="H142" s="2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5"/>
      <c r="AQ142" s="75"/>
      <c r="AR142" s="75"/>
    </row>
    <row r="143" spans="7:44" ht="12.75">
      <c r="G143" s="24"/>
      <c r="H143" s="2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5"/>
      <c r="AQ143" s="75"/>
      <c r="AR143" s="75"/>
    </row>
    <row r="144" spans="7:44" ht="12.75">
      <c r="G144" s="24"/>
      <c r="H144" s="2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5"/>
      <c r="AQ144" s="75"/>
      <c r="AR144" s="75"/>
    </row>
    <row r="145" spans="7:44" ht="12.75">
      <c r="G145" s="24"/>
      <c r="H145" s="2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5"/>
      <c r="AQ145" s="75"/>
      <c r="AR145" s="75"/>
    </row>
    <row r="146" spans="7:44" ht="12.75">
      <c r="G146" s="24"/>
      <c r="H146" s="2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5"/>
      <c r="AQ146" s="75"/>
      <c r="AR146" s="75"/>
    </row>
    <row r="147" spans="7:44" ht="12.75">
      <c r="G147" s="24"/>
      <c r="H147" s="2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5"/>
      <c r="AQ147" s="75"/>
      <c r="AR147" s="75"/>
    </row>
    <row r="148" spans="7:44" ht="12.75">
      <c r="G148" s="24"/>
      <c r="H148" s="2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5"/>
      <c r="AQ148" s="75"/>
      <c r="AR148" s="75"/>
    </row>
    <row r="149" spans="7:44" ht="12.75">
      <c r="G149" s="24"/>
      <c r="H149" s="2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5"/>
      <c r="AQ149" s="75"/>
      <c r="AR149" s="75"/>
    </row>
    <row r="150" spans="7:44" ht="12.75">
      <c r="G150" s="24"/>
      <c r="H150" s="2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5"/>
      <c r="AQ150" s="75"/>
      <c r="AR150" s="75"/>
    </row>
    <row r="151" spans="7:44" ht="12.75">
      <c r="G151" s="24"/>
      <c r="H151" s="2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5"/>
      <c r="AQ151" s="75"/>
      <c r="AR151" s="75"/>
    </row>
    <row r="152" spans="7:44" ht="12.75">
      <c r="G152" s="24"/>
      <c r="H152" s="2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5"/>
      <c r="AQ152" s="75"/>
      <c r="AR152" s="75"/>
    </row>
    <row r="153" spans="7:44" ht="12.75">
      <c r="G153" s="24"/>
      <c r="H153" s="2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5"/>
      <c r="AQ153" s="75"/>
      <c r="AR153" s="75"/>
    </row>
    <row r="154" spans="7:44" ht="12.75">
      <c r="G154" s="24"/>
      <c r="H154" s="2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5"/>
      <c r="AQ154" s="75"/>
      <c r="AR154" s="75"/>
    </row>
    <row r="155" spans="7:44" ht="12.75">
      <c r="G155" s="24"/>
      <c r="H155" s="2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5"/>
      <c r="AQ155" s="75"/>
      <c r="AR155" s="75"/>
    </row>
    <row r="156" spans="7:44" ht="12.75">
      <c r="G156" s="24"/>
      <c r="H156" s="2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5"/>
      <c r="AQ156" s="75"/>
      <c r="AR156" s="75"/>
    </row>
    <row r="157" spans="7:44" ht="12.75">
      <c r="G157" s="24"/>
      <c r="H157" s="2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5"/>
      <c r="AQ157" s="75"/>
      <c r="AR157" s="75"/>
    </row>
    <row r="158" spans="7:44" ht="12.75">
      <c r="G158" s="24"/>
      <c r="H158" s="2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5"/>
      <c r="AQ158" s="75"/>
      <c r="AR158" s="75"/>
    </row>
    <row r="159" spans="7:44" ht="12.75">
      <c r="G159" s="24"/>
      <c r="H159" s="2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5"/>
      <c r="AQ159" s="75"/>
      <c r="AR159" s="75"/>
    </row>
    <row r="160" spans="7:44" ht="12.75">
      <c r="G160" s="24"/>
      <c r="H160" s="2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5"/>
      <c r="AQ160" s="75"/>
      <c r="AR160" s="75"/>
    </row>
    <row r="161" spans="7:44" ht="12.75">
      <c r="G161" s="24"/>
      <c r="H161" s="2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5"/>
      <c r="AQ161" s="75"/>
      <c r="AR161" s="75"/>
    </row>
    <row r="162" spans="7:44" ht="12.75">
      <c r="G162" s="24"/>
      <c r="H162" s="2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5"/>
      <c r="AQ162" s="75"/>
      <c r="AR162" s="75"/>
    </row>
    <row r="163" spans="7:44" ht="12.75">
      <c r="G163" s="24"/>
      <c r="H163" s="2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5"/>
      <c r="AQ163" s="75"/>
      <c r="AR163" s="75"/>
    </row>
    <row r="164" spans="7:44" ht="12.75">
      <c r="G164" s="24"/>
      <c r="H164" s="2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5"/>
      <c r="AQ164" s="75"/>
      <c r="AR164" s="75"/>
    </row>
    <row r="165" spans="7:44" ht="12.75">
      <c r="G165" s="24"/>
      <c r="H165" s="2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5"/>
      <c r="AQ165" s="75"/>
      <c r="AR165" s="75"/>
    </row>
    <row r="166" spans="7:44" ht="12.75">
      <c r="G166" s="24"/>
      <c r="H166" s="2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5"/>
      <c r="AQ166" s="75"/>
      <c r="AR166" s="75"/>
    </row>
    <row r="167" spans="7:44" ht="12.75">
      <c r="G167" s="24"/>
      <c r="H167" s="2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5"/>
      <c r="AQ167" s="75"/>
      <c r="AR167" s="75"/>
    </row>
    <row r="168" spans="7:44" ht="12.75">
      <c r="G168" s="24"/>
      <c r="H168" s="2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5"/>
      <c r="AQ168" s="75"/>
      <c r="AR168" s="75"/>
    </row>
    <row r="169" spans="7:44" ht="12.75">
      <c r="G169" s="24"/>
      <c r="H169" s="2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5"/>
      <c r="AQ169" s="75"/>
      <c r="AR169" s="75"/>
    </row>
    <row r="170" spans="7:44" ht="12.75">
      <c r="G170" s="24"/>
      <c r="H170" s="2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5"/>
      <c r="AQ170" s="75"/>
      <c r="AR170" s="75"/>
    </row>
    <row r="171" spans="7:44" ht="12.75">
      <c r="G171" s="24"/>
      <c r="H171" s="2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5"/>
      <c r="AQ171" s="75"/>
      <c r="AR171" s="75"/>
    </row>
    <row r="172" spans="7:44" ht="12.75">
      <c r="G172" s="24"/>
      <c r="H172" s="2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5"/>
      <c r="AQ172" s="75"/>
      <c r="AR172" s="75"/>
    </row>
    <row r="173" spans="7:44" ht="12.75">
      <c r="G173" s="24"/>
      <c r="H173" s="2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5"/>
      <c r="AQ173" s="75"/>
      <c r="AR173" s="75"/>
    </row>
    <row r="174" spans="7:44" ht="12.75">
      <c r="G174" s="24"/>
      <c r="H174" s="2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5"/>
      <c r="AQ174" s="75"/>
      <c r="AR174" s="75"/>
    </row>
    <row r="175" spans="7:44" ht="12.75">
      <c r="G175" s="24"/>
      <c r="H175" s="2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5"/>
      <c r="AQ175" s="75"/>
      <c r="AR175" s="75"/>
    </row>
    <row r="176" spans="7:44" ht="12.75">
      <c r="G176" s="24"/>
      <c r="H176" s="2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5"/>
      <c r="AQ176" s="75"/>
      <c r="AR176" s="75"/>
    </row>
    <row r="177" spans="7:44" ht="12.75">
      <c r="G177" s="24"/>
      <c r="H177" s="2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5"/>
      <c r="AQ177" s="75"/>
      <c r="AR177" s="75"/>
    </row>
    <row r="178" spans="7:44" ht="12.75">
      <c r="G178" s="24"/>
      <c r="H178" s="2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5"/>
      <c r="AQ178" s="75"/>
      <c r="AR178" s="75"/>
    </row>
    <row r="179" spans="7:44" ht="12.75">
      <c r="G179" s="24"/>
      <c r="H179" s="2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5"/>
      <c r="AQ179" s="75"/>
      <c r="AR179" s="75"/>
    </row>
    <row r="180" spans="7:44" ht="12.75">
      <c r="G180" s="24"/>
      <c r="H180" s="2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5"/>
      <c r="AQ180" s="75"/>
      <c r="AR180" s="75"/>
    </row>
    <row r="181" spans="7:44" ht="12.75">
      <c r="G181" s="24"/>
      <c r="H181" s="2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5"/>
      <c r="AQ181" s="75"/>
      <c r="AR181" s="75"/>
    </row>
    <row r="182" spans="7:44" ht="12.75">
      <c r="G182" s="24"/>
      <c r="H182" s="2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5"/>
      <c r="AQ182" s="75"/>
      <c r="AR182" s="75"/>
    </row>
    <row r="183" spans="7:44" ht="12.75">
      <c r="G183" s="24"/>
      <c r="H183" s="2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5"/>
      <c r="AQ183" s="75"/>
      <c r="AR183" s="75"/>
    </row>
    <row r="184" spans="7:44" ht="12.75">
      <c r="G184" s="24"/>
      <c r="H184" s="2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5"/>
      <c r="AQ184" s="75"/>
      <c r="AR184" s="75"/>
    </row>
    <row r="185" spans="7:44" ht="12.75">
      <c r="G185" s="24"/>
      <c r="H185" s="2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5"/>
      <c r="AQ185" s="75"/>
      <c r="AR185" s="75"/>
    </row>
    <row r="186" spans="7:44" ht="12.75">
      <c r="G186" s="24"/>
      <c r="H186" s="2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5"/>
      <c r="AQ186" s="75"/>
      <c r="AR186" s="75"/>
    </row>
    <row r="187" spans="7:44" ht="12.75">
      <c r="G187" s="24"/>
      <c r="H187" s="2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5"/>
      <c r="AQ187" s="75"/>
      <c r="AR187" s="75"/>
    </row>
    <row r="188" spans="7:44" ht="12.75">
      <c r="G188" s="24"/>
      <c r="H188" s="2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5"/>
      <c r="AQ188" s="75"/>
      <c r="AR188" s="75"/>
    </row>
    <row r="189" spans="7:44" ht="12.75">
      <c r="G189" s="24"/>
      <c r="H189" s="2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5"/>
      <c r="AQ189" s="75"/>
      <c r="AR189" s="75"/>
    </row>
    <row r="190" spans="7:44" ht="12.75">
      <c r="G190" s="24"/>
      <c r="H190" s="2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5"/>
      <c r="AQ190" s="75"/>
      <c r="AR190" s="75"/>
    </row>
    <row r="191" spans="7:44" ht="12.75">
      <c r="G191" s="24"/>
      <c r="H191" s="2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5"/>
      <c r="AQ191" s="75"/>
      <c r="AR191" s="75"/>
    </row>
    <row r="192" spans="7:44" ht="12.75">
      <c r="G192" s="24"/>
      <c r="H192" s="2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5"/>
      <c r="AQ192" s="75"/>
      <c r="AR192" s="75"/>
    </row>
    <row r="193" spans="7:44" ht="12.75">
      <c r="G193" s="24"/>
      <c r="H193" s="2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5"/>
      <c r="AQ193" s="75"/>
      <c r="AR193" s="75"/>
    </row>
    <row r="194" spans="7:44" ht="12.75">
      <c r="G194" s="24"/>
      <c r="H194" s="2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5"/>
      <c r="AQ194" s="75"/>
      <c r="AR194" s="75"/>
    </row>
    <row r="195" spans="7:41" ht="12.75"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</row>
    <row r="196" spans="7:41" ht="12.75"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</row>
    <row r="197" spans="7:41" ht="12.75"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</row>
    <row r="198" spans="7:41" ht="12.75"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</row>
    <row r="199" spans="7:41" ht="12.75"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</row>
    <row r="200" spans="7:41" ht="12.75"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</row>
    <row r="201" spans="7:41" ht="12.75"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</row>
    <row r="202" spans="7:41" ht="12.75"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</row>
    <row r="203" spans="7:41" ht="12.75"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</row>
    <row r="204" spans="7:41" ht="12.75"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</row>
    <row r="205" spans="7:41" ht="12.75"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</row>
    <row r="206" spans="7:41" ht="12.75"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</row>
    <row r="207" spans="7:41" ht="12.75"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</row>
    <row r="208" spans="7:41" ht="12.75"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</row>
    <row r="209" spans="7:41" ht="12.75"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</row>
    <row r="210" spans="7:41" ht="12.75"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</row>
    <row r="211" spans="7:41" ht="12.75"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</row>
    <row r="212" spans="7:41" ht="12.75"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</row>
    <row r="213" spans="7:41" ht="12.75"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</row>
    <row r="214" spans="7:41" ht="12.75"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</row>
    <row r="215" spans="7:41" ht="12.75"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</row>
    <row r="216" spans="7:41" ht="12.75"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</row>
    <row r="217" spans="7:41" ht="12.75"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</row>
    <row r="218" spans="7:41" ht="12.75"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</row>
    <row r="219" spans="7:41" ht="12.75"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</row>
    <row r="220" spans="7:41" ht="12.75"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</row>
    <row r="221" spans="7:41" ht="12.75"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</row>
    <row r="222" spans="7:41" ht="12.75"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</row>
    <row r="223" spans="7:41" ht="12.75"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</row>
    <row r="224" spans="7:41" ht="12.75"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</row>
    <row r="225" spans="7:41" ht="12.75"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</row>
    <row r="226" spans="7:41" ht="12.75"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</row>
    <row r="227" spans="7:41" ht="12.75"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</row>
    <row r="228" spans="7:41" ht="12.75"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</row>
    <row r="229" spans="7:41" ht="12.75"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</row>
    <row r="230" spans="7:41" ht="12.75"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</row>
    <row r="231" spans="7:41" ht="12.75"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</row>
    <row r="232" spans="7:41" ht="12.75"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</row>
    <row r="233" spans="7:41" ht="12.75"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</row>
    <row r="234" spans="7:41" ht="12.75"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</row>
    <row r="235" spans="7:41" ht="12.75"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</row>
    <row r="236" spans="7:41" ht="12.75"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</row>
    <row r="237" spans="7:41" ht="12.75"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</row>
    <row r="238" spans="7:41" ht="12.75"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</row>
    <row r="239" spans="7:41" ht="12.75"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</row>
    <row r="240" spans="7:41" ht="12.75"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</row>
    <row r="241" spans="7:41" ht="12.75"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</row>
    <row r="242" spans="7:41" ht="12.75"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</row>
    <row r="243" spans="7:41" ht="12.75"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</row>
    <row r="244" spans="7:41" ht="12.75"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</row>
    <row r="245" spans="7:41" ht="12.75"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</row>
    <row r="246" spans="7:41" ht="12.75"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</row>
    <row r="247" spans="7:41" ht="12.75"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</row>
    <row r="248" spans="7:41" ht="12.75"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</row>
    <row r="249" spans="7:41" ht="12.75"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</row>
    <row r="250" spans="7:41" ht="12.75"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</row>
    <row r="251" spans="7:41" ht="12.75"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</row>
    <row r="252" spans="7:41" ht="12.75"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</row>
    <row r="253" spans="7:41" ht="12.75"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</row>
    <row r="254" spans="7:41" ht="12.75"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</row>
    <row r="255" spans="7:41" ht="12.75"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</row>
    <row r="256" spans="7:41" ht="12.75"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</row>
    <row r="257" spans="7:41" ht="12.75"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</row>
    <row r="258" spans="7:41" ht="12.75"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</row>
    <row r="259" spans="7:41" ht="12.75"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</row>
    <row r="260" spans="7:41" ht="12.75"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</row>
    <row r="261" spans="7:41" ht="12.75"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</row>
    <row r="262" spans="7:41" ht="12.75"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</row>
    <row r="263" spans="7:41" ht="12.75"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</row>
    <row r="264" spans="7:41" ht="12.75"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</row>
    <row r="265" spans="7:41" ht="12.75"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</row>
    <row r="266" spans="7:41" ht="12.75"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</row>
    <row r="267" spans="7:41" ht="12.75"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</row>
    <row r="268" spans="7:41" ht="12.75"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</row>
    <row r="269" spans="7:41" ht="12.75"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</row>
    <row r="270" spans="7:41" ht="12.75"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</row>
    <row r="271" spans="7:41" ht="12.75"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</row>
    <row r="272" spans="7:41" ht="12.75"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</row>
    <row r="273" spans="7:41" ht="12.75"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</row>
    <row r="274" spans="7:41" ht="12.75"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</row>
    <row r="275" spans="7:41" ht="12.75"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</row>
    <row r="276" spans="7:41" ht="12.75"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</row>
  </sheetData>
  <printOptions gridLines="1"/>
  <pageMargins left="0.38" right="0.17" top="0.67" bottom="0.17" header="0.17" footer="0.19"/>
  <pageSetup horizontalDpi="300" verticalDpi="300" orientation="landscape" paperSize="9" scale="40" r:id="rId1"/>
  <headerFooter alignWithMargins="0">
    <oddFooter>&amp;C&amp;T        &amp;D&amp;R&amp;P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view="pageBreakPreview" zoomScaleSheetLayoutView="100" workbookViewId="0" topLeftCell="A1">
      <selection activeCell="B24" sqref="B24"/>
    </sheetView>
  </sheetViews>
  <sheetFormatPr defaultColWidth="9.140625" defaultRowHeight="12.75"/>
  <cols>
    <col min="1" max="1" width="29.57421875" style="129" customWidth="1"/>
    <col min="2" max="2" width="15.57421875" style="128" customWidth="1"/>
    <col min="3" max="3" width="18.00390625" style="128" customWidth="1"/>
    <col min="4" max="4" width="17.140625" style="128" customWidth="1"/>
    <col min="5" max="5" width="18.140625" style="128" customWidth="1"/>
    <col min="6" max="16384" width="5.7109375" style="129" customWidth="1"/>
  </cols>
  <sheetData>
    <row r="1" spans="1:3" ht="12.75">
      <c r="A1" s="127"/>
      <c r="C1" s="137" t="s">
        <v>0</v>
      </c>
    </row>
    <row r="2" spans="1:3" ht="12.75">
      <c r="A2" s="127"/>
      <c r="C2" s="137" t="s">
        <v>240</v>
      </c>
    </row>
    <row r="3" ht="12.75">
      <c r="C3" s="137" t="s">
        <v>243</v>
      </c>
    </row>
    <row r="4" ht="12.75">
      <c r="C4" s="137" t="s">
        <v>241</v>
      </c>
    </row>
    <row r="5" ht="12.75">
      <c r="C5" s="147" t="s">
        <v>246</v>
      </c>
    </row>
    <row r="6" ht="12.75">
      <c r="C6" s="137" t="s">
        <v>242</v>
      </c>
    </row>
    <row r="7" ht="12.75">
      <c r="C7" s="137" t="s">
        <v>38</v>
      </c>
    </row>
    <row r="9" ht="12.75">
      <c r="A9" s="127" t="s">
        <v>236</v>
      </c>
    </row>
    <row r="11" spans="2:5" ht="12.75">
      <c r="B11" s="177" t="s">
        <v>28</v>
      </c>
      <c r="C11" s="178"/>
      <c r="D11" s="177" t="s">
        <v>29</v>
      </c>
      <c r="E11" s="178"/>
    </row>
    <row r="12" spans="2:5" ht="12.75">
      <c r="B12" s="168" t="s">
        <v>14</v>
      </c>
      <c r="C12" s="168" t="s">
        <v>16</v>
      </c>
      <c r="D12" s="168" t="s">
        <v>14</v>
      </c>
      <c r="E12" s="168" t="s">
        <v>16</v>
      </c>
    </row>
    <row r="13" spans="2:5" ht="12.75">
      <c r="B13" s="169" t="s">
        <v>15</v>
      </c>
      <c r="C13" s="169" t="s">
        <v>17</v>
      </c>
      <c r="D13" s="169" t="s">
        <v>18</v>
      </c>
      <c r="E13" s="169" t="s">
        <v>17</v>
      </c>
    </row>
    <row r="14" spans="2:5" ht="12.75">
      <c r="B14" s="169"/>
      <c r="C14" s="169" t="s">
        <v>15</v>
      </c>
      <c r="D14" s="169"/>
      <c r="E14" s="169" t="s">
        <v>19</v>
      </c>
    </row>
    <row r="15" spans="2:5" ht="12.75">
      <c r="B15" s="170" t="s">
        <v>216</v>
      </c>
      <c r="C15" s="170" t="s">
        <v>217</v>
      </c>
      <c r="D15" s="170" t="str">
        <f>+B15</f>
        <v>30/09/2004</v>
      </c>
      <c r="E15" s="170" t="str">
        <f>+C15</f>
        <v>30/09/2003</v>
      </c>
    </row>
    <row r="16" spans="2:5" ht="12.75">
      <c r="B16" s="171"/>
      <c r="C16" s="171"/>
      <c r="D16" s="171"/>
      <c r="E16" s="171"/>
    </row>
    <row r="17" spans="2:5" ht="12.75">
      <c r="B17" s="172" t="s">
        <v>3</v>
      </c>
      <c r="C17" s="172" t="s">
        <v>3</v>
      </c>
      <c r="D17" s="172" t="s">
        <v>3</v>
      </c>
      <c r="E17" s="172" t="s">
        <v>3</v>
      </c>
    </row>
    <row r="18" spans="2:5" ht="12.75">
      <c r="B18" s="130"/>
      <c r="C18" s="130"/>
      <c r="D18" s="130"/>
      <c r="E18" s="130"/>
    </row>
    <row r="19" spans="1:5" ht="12.75">
      <c r="A19" s="131" t="s">
        <v>237</v>
      </c>
      <c r="B19" s="173">
        <f>INCOME!B29</f>
        <v>189</v>
      </c>
      <c r="C19" s="132">
        <f>INCOME!C29</f>
        <v>2744</v>
      </c>
      <c r="D19" s="173">
        <f>INCOME!D29</f>
        <v>309</v>
      </c>
      <c r="E19" s="132">
        <f>INCOME!E29</f>
        <v>636</v>
      </c>
    </row>
    <row r="20" spans="1:5" ht="12.75">
      <c r="A20" s="133"/>
      <c r="B20" s="134"/>
      <c r="C20" s="135"/>
      <c r="D20" s="174"/>
      <c r="E20" s="135"/>
    </row>
    <row r="21" spans="1:5" ht="12.75">
      <c r="A21" s="136" t="s">
        <v>238</v>
      </c>
      <c r="B21" s="173">
        <v>27</v>
      </c>
      <c r="C21" s="132">
        <v>20</v>
      </c>
      <c r="D21" s="173">
        <v>63</v>
      </c>
      <c r="E21" s="132">
        <v>35</v>
      </c>
    </row>
    <row r="22" spans="1:5" ht="12.75">
      <c r="A22" s="136"/>
      <c r="B22" s="173"/>
      <c r="C22" s="132"/>
      <c r="D22" s="173"/>
      <c r="E22" s="132"/>
    </row>
    <row r="23" spans="1:5" ht="12.75">
      <c r="A23" s="136" t="s">
        <v>239</v>
      </c>
      <c r="B23" s="173">
        <f>-INCOME!B31</f>
        <v>522</v>
      </c>
      <c r="C23" s="132">
        <f>-INCOME!C31</f>
        <v>1039</v>
      </c>
      <c r="D23" s="173">
        <f>-INCOME!D31</f>
        <v>1788</v>
      </c>
      <c r="E23" s="132">
        <f>-INCOME!E31</f>
        <v>2075</v>
      </c>
    </row>
  </sheetData>
  <mergeCells count="2">
    <mergeCell ref="B11:C11"/>
    <mergeCell ref="D11:E11"/>
  </mergeCells>
  <printOptions/>
  <pageMargins left="0.5118110236220472" right="0.3937007874015748" top="0.5511811023622047" bottom="0.6299212598425197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DENKO IND.CORP.BERHAD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DICB</dc:creator>
  <cp:keywords/>
  <dc:description/>
  <cp:lastModifiedBy>Ashanti Sham Balakrishnan</cp:lastModifiedBy>
  <cp:lastPrinted>2004-11-29T08:00:47Z</cp:lastPrinted>
  <dcterms:created xsi:type="dcterms:W3CDTF">2001-11-28T23:33:17Z</dcterms:created>
  <dcterms:modified xsi:type="dcterms:W3CDTF">2004-11-22T07:10:10Z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